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usi\Downloads\"/>
    </mc:Choice>
  </mc:AlternateContent>
  <xr:revisionPtr revIDLastSave="0" documentId="8_{BF204CB5-02CE-4F72-BDA5-0BA4AD0E3F37}" xr6:coauthVersionLast="43" xr6:coauthVersionMax="43" xr10:uidLastSave="{00000000-0000-0000-0000-000000000000}"/>
  <bookViews>
    <workbookView xWindow="-110" yWindow="-110" windowWidth="22780" windowHeight="14660" activeTab="3" xr2:uid="{00000000-000D-0000-FFFF-FFFF00000000}"/>
  </bookViews>
  <sheets>
    <sheet name="Instructions" sheetId="4" r:id="rId1"/>
    <sheet name="Dive Sheet" sheetId="2" r:id="rId2"/>
    <sheet name="Verify" sheetId="3" r:id="rId3"/>
    <sheet name="DD Table" sheetId="1" r:id="rId4"/>
  </sheets>
  <definedNames>
    <definedName name="_xlnm._FilterDatabase" localSheetId="1" hidden="1">'Dive Sheet'!$E$12:$E$35</definedName>
    <definedName name="_xlnm.Extract" localSheetId="1">'Dive Sheet'!#REF!</definedName>
    <definedName name="_xlnm.Print_Area" localSheetId="1">'Dive Sheet'!$B$2:$AL$42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6" i="2" l="1"/>
  <c r="U18" i="2"/>
  <c r="U20" i="2"/>
  <c r="U22" i="2"/>
  <c r="U24" i="2"/>
  <c r="U26" i="2"/>
  <c r="U28" i="2"/>
  <c r="U30" i="2"/>
  <c r="U32" i="2"/>
  <c r="U34" i="2"/>
  <c r="U14" i="2"/>
  <c r="Q15" i="2"/>
  <c r="F34" i="2"/>
  <c r="H35" i="2"/>
  <c r="G34" i="2" s="1"/>
  <c r="F14" i="2"/>
  <c r="F18" i="2"/>
  <c r="H15" i="2"/>
  <c r="G14" i="2" s="1"/>
  <c r="H19" i="2"/>
  <c r="G18" i="2" s="1"/>
  <c r="F16" i="2"/>
  <c r="H17" i="2"/>
  <c r="G16" i="2" s="1"/>
  <c r="F20" i="2"/>
  <c r="H21" i="2"/>
  <c r="G20" i="2" s="1"/>
  <c r="F22" i="2"/>
  <c r="H23" i="2"/>
  <c r="G22" i="2" s="1"/>
  <c r="F24" i="2"/>
  <c r="H25" i="2"/>
  <c r="G24" i="2" s="1"/>
  <c r="F26" i="2"/>
  <c r="H27" i="2"/>
  <c r="G26" i="2" s="1"/>
  <c r="F28" i="2"/>
  <c r="H29" i="2"/>
  <c r="G28" i="2" s="1"/>
  <c r="F30" i="2"/>
  <c r="H31" i="2"/>
  <c r="G30" i="2" s="1"/>
  <c r="F32" i="2"/>
  <c r="H33" i="2"/>
  <c r="G32" i="2" s="1"/>
  <c r="I15" i="2"/>
  <c r="D14" i="2"/>
  <c r="F15" i="2" s="1"/>
  <c r="Q17" i="2"/>
  <c r="D16" i="2"/>
  <c r="F17" i="2" s="1"/>
  <c r="Q19" i="2"/>
  <c r="D18" i="2"/>
  <c r="F19" i="2" s="1"/>
  <c r="Q21" i="2"/>
  <c r="Q23" i="2"/>
  <c r="D22" i="2"/>
  <c r="F23" i="2" s="1"/>
  <c r="Q25" i="2"/>
  <c r="Q27" i="2"/>
  <c r="Q29" i="2"/>
  <c r="O15" i="2"/>
  <c r="O17" i="2"/>
  <c r="O19" i="2"/>
  <c r="O21" i="2"/>
  <c r="O23" i="2"/>
  <c r="P23" i="2" s="1"/>
  <c r="O25" i="2"/>
  <c r="O27" i="2"/>
  <c r="O29" i="2"/>
  <c r="P29" i="2" s="1"/>
  <c r="M15" i="2"/>
  <c r="N15" i="2" s="1"/>
  <c r="M17" i="2"/>
  <c r="N17" i="2" s="1"/>
  <c r="M19" i="2"/>
  <c r="M21" i="2"/>
  <c r="M23" i="2"/>
  <c r="N23" i="2" s="1"/>
  <c r="M25" i="2"/>
  <c r="M27" i="2"/>
  <c r="D26" i="2"/>
  <c r="F27" i="2" s="1"/>
  <c r="M29" i="2"/>
  <c r="K15" i="2"/>
  <c r="L15" i="2" s="1"/>
  <c r="K17" i="2"/>
  <c r="K19" i="2"/>
  <c r="K21" i="2"/>
  <c r="D20" i="2"/>
  <c r="F21" i="2" s="1"/>
  <c r="K23" i="2"/>
  <c r="K25" i="2"/>
  <c r="L25" i="2" s="1"/>
  <c r="D24" i="2"/>
  <c r="F25" i="2" s="1"/>
  <c r="K27" i="2"/>
  <c r="L27" i="2" s="1"/>
  <c r="K29" i="2"/>
  <c r="I17" i="2"/>
  <c r="J17" i="2" s="1"/>
  <c r="I19" i="2"/>
  <c r="I21" i="2"/>
  <c r="I23" i="2"/>
  <c r="I25" i="2"/>
  <c r="J25" i="2" s="1"/>
  <c r="I27" i="2"/>
  <c r="J27" i="2" s="1"/>
  <c r="I29" i="2"/>
  <c r="J29" i="2" s="1"/>
  <c r="D28" i="2"/>
  <c r="F29" i="2" s="1"/>
  <c r="L29" i="2" s="1"/>
  <c r="A1" i="3"/>
  <c r="B1" i="3"/>
  <c r="A2" i="3"/>
  <c r="B2" i="3"/>
  <c r="A3" i="3"/>
  <c r="A4" i="3"/>
  <c r="A5" i="3"/>
  <c r="A6" i="3"/>
  <c r="A7" i="3"/>
  <c r="A8" i="3"/>
  <c r="A9" i="3"/>
  <c r="I31" i="2"/>
  <c r="D30" i="2"/>
  <c r="F31" i="2" s="1"/>
  <c r="D32" i="2"/>
  <c r="F33" i="2" s="1"/>
  <c r="I33" i="2"/>
  <c r="D34" i="2"/>
  <c r="F35" i="2" s="1"/>
  <c r="I35" i="2"/>
  <c r="K31" i="2"/>
  <c r="K33" i="2"/>
  <c r="K35" i="2"/>
  <c r="M31" i="2"/>
  <c r="M33" i="2"/>
  <c r="M35" i="2"/>
  <c r="O31" i="2"/>
  <c r="O33" i="2"/>
  <c r="O35" i="2"/>
  <c r="Q31" i="2"/>
  <c r="Q33" i="2"/>
  <c r="Q35" i="2"/>
  <c r="AE24" i="2"/>
  <c r="V24" i="2" s="1"/>
  <c r="AE26" i="2"/>
  <c r="V26" i="2" s="1"/>
  <c r="AE34" i="2"/>
  <c r="V34" i="2" s="1"/>
  <c r="S14" i="2"/>
  <c r="S16" i="2"/>
  <c r="S18" i="2"/>
  <c r="S20" i="2"/>
  <c r="S22" i="2"/>
  <c r="S24" i="2"/>
  <c r="S34" i="2"/>
  <c r="S32" i="2"/>
  <c r="S30" i="2"/>
  <c r="S28" i="2"/>
  <c r="S26" i="2"/>
  <c r="J15" i="2" l="1"/>
  <c r="AE32" i="2"/>
  <c r="V32" i="2" s="1"/>
  <c r="R27" i="2"/>
  <c r="AE28" i="2"/>
  <c r="V28" i="2" s="1"/>
  <c r="L19" i="2"/>
  <c r="AE30" i="2"/>
  <c r="V30" i="2" s="1"/>
  <c r="N27" i="2"/>
  <c r="P27" i="2"/>
  <c r="AE14" i="2"/>
  <c r="V14" i="2" s="1"/>
  <c r="AE22" i="2"/>
  <c r="V22" i="2" s="1"/>
  <c r="AE18" i="2"/>
  <c r="V18" i="2" s="1"/>
  <c r="AE16" i="2"/>
  <c r="G17" i="2" s="1"/>
  <c r="G23" i="2"/>
  <c r="AE20" i="2"/>
  <c r="G21" i="2" s="1"/>
  <c r="G25" i="2"/>
  <c r="P15" i="2"/>
  <c r="J19" i="2"/>
  <c r="B17" i="3"/>
  <c r="D17" i="3" s="1"/>
  <c r="A37" i="3" s="1"/>
  <c r="B19" i="3"/>
  <c r="D19" i="3" s="1"/>
  <c r="A39" i="3" s="1"/>
  <c r="J21" i="2"/>
  <c r="N21" i="2"/>
  <c r="R17" i="2"/>
  <c r="N19" i="2"/>
  <c r="G19" i="2"/>
  <c r="R19" i="2"/>
  <c r="G35" i="2"/>
  <c r="B23" i="3"/>
  <c r="D23" i="3" s="1"/>
  <c r="A43" i="3" s="1"/>
  <c r="N29" i="2"/>
  <c r="P21" i="2"/>
  <c r="B21" i="3"/>
  <c r="D21" i="3" s="1"/>
  <c r="A41" i="3" s="1"/>
  <c r="G33" i="2"/>
  <c r="N25" i="2"/>
  <c r="L17" i="2"/>
  <c r="J23" i="2"/>
  <c r="G27" i="2"/>
  <c r="R21" i="2"/>
  <c r="P19" i="2"/>
  <c r="I18" i="2"/>
  <c r="K18" i="2"/>
  <c r="O18" i="2"/>
  <c r="Q18" i="2"/>
  <c r="M18" i="2"/>
  <c r="M16" i="2"/>
  <c r="I16" i="2"/>
  <c r="O16" i="2"/>
  <c r="K16" i="2"/>
  <c r="Q16" i="2"/>
  <c r="P17" i="2"/>
  <c r="B26" i="3"/>
  <c r="D26" i="3" s="1"/>
  <c r="A46" i="3" s="1"/>
  <c r="B9" i="3"/>
  <c r="D9" i="3" s="1"/>
  <c r="A29" i="3" s="1"/>
  <c r="B18" i="3"/>
  <c r="L23" i="2"/>
  <c r="B25" i="3"/>
  <c r="D25" i="3" s="1"/>
  <c r="A45" i="3" s="1"/>
  <c r="B20" i="3"/>
  <c r="B24" i="3"/>
  <c r="D24" i="3" s="1"/>
  <c r="A44" i="3" s="1"/>
  <c r="B22" i="3"/>
  <c r="D22" i="3" s="1"/>
  <c r="A42" i="3" s="1"/>
  <c r="P25" i="2"/>
  <c r="R29" i="2"/>
  <c r="O14" i="2"/>
  <c r="I14" i="2"/>
  <c r="Q14" i="2"/>
  <c r="K14" i="2"/>
  <c r="M14" i="2"/>
  <c r="R15" i="2"/>
  <c r="I34" i="2"/>
  <c r="K34" i="2"/>
  <c r="M34" i="2"/>
  <c r="O34" i="2"/>
  <c r="Q34" i="2"/>
  <c r="A60" i="3"/>
  <c r="D8" i="3" s="1"/>
  <c r="R25" i="2"/>
  <c r="Q24" i="2"/>
  <c r="M24" i="2"/>
  <c r="O24" i="2"/>
  <c r="I24" i="2"/>
  <c r="K24" i="2"/>
  <c r="R23" i="2"/>
  <c r="K22" i="2"/>
  <c r="O22" i="2"/>
  <c r="Q22" i="2"/>
  <c r="M22" i="2"/>
  <c r="I22" i="2"/>
  <c r="K20" i="2"/>
  <c r="L21" i="2"/>
  <c r="Q20" i="2"/>
  <c r="B14" i="3"/>
  <c r="D14" i="3" s="1"/>
  <c r="A34" i="3" s="1"/>
  <c r="O20" i="2"/>
  <c r="M20" i="2"/>
  <c r="I20" i="2"/>
  <c r="O32" i="2"/>
  <c r="Q32" i="2"/>
  <c r="I32" i="2"/>
  <c r="K32" i="2"/>
  <c r="M32" i="2"/>
  <c r="Q28" i="2"/>
  <c r="I28" i="2"/>
  <c r="K28" i="2"/>
  <c r="O28" i="2"/>
  <c r="M28" i="2"/>
  <c r="I30" i="2"/>
  <c r="B16" i="3"/>
  <c r="D16" i="3" s="1"/>
  <c r="A36" i="3" s="1"/>
  <c r="K30" i="2"/>
  <c r="O30" i="2"/>
  <c r="Q30" i="2"/>
  <c r="M30" i="2"/>
  <c r="I26" i="2"/>
  <c r="O26" i="2"/>
  <c r="M26" i="2"/>
  <c r="K26" i="2"/>
  <c r="Q26" i="2"/>
  <c r="B15" i="3"/>
  <c r="D15" i="3" s="1"/>
  <c r="A35" i="3" s="1"/>
  <c r="G29" i="2"/>
  <c r="G31" i="2" l="1"/>
  <c r="G15" i="2"/>
  <c r="V16" i="2"/>
  <c r="A56" i="3"/>
  <c r="B56" i="3" s="1"/>
  <c r="V20" i="2"/>
  <c r="A54" i="3"/>
  <c r="B54" i="3" s="1"/>
  <c r="A55" i="3"/>
  <c r="B55" i="3" s="1"/>
  <c r="A58" i="3"/>
  <c r="B58" i="3" s="1"/>
  <c r="A57" i="3"/>
  <c r="B57" i="3" s="1"/>
  <c r="D18" i="3"/>
  <c r="A38" i="3" s="1"/>
  <c r="D28" i="3"/>
  <c r="A48" i="3" s="1"/>
  <c r="D31" i="3"/>
  <c r="A51" i="3" s="1"/>
  <c r="D27" i="3"/>
  <c r="A47" i="3" s="1"/>
  <c r="D20" i="3"/>
  <c r="A40" i="3" s="1"/>
  <c r="D30" i="3"/>
  <c r="A50" i="3" s="1"/>
  <c r="D29" i="3"/>
  <c r="A49" i="3" s="1"/>
  <c r="A12" i="3"/>
  <c r="A10" i="3"/>
  <c r="B11" i="3"/>
  <c r="A11" i="3"/>
  <c r="B10" i="3"/>
  <c r="F12" i="3" l="1"/>
  <c r="D13" i="3" s="1"/>
  <c r="A33" i="3" s="1"/>
  <c r="D11" i="3"/>
  <c r="A31" i="3" s="1"/>
  <c r="D10" i="3"/>
  <c r="A30" i="3" s="1"/>
  <c r="T37" i="2" l="1"/>
  <c r="A52" i="3"/>
  <c r="D1" i="3" s="1"/>
  <c r="C36" i="2" s="1"/>
</calcChain>
</file>

<file path=xl/sharedStrings.xml><?xml version="1.0" encoding="utf-8"?>
<sst xmlns="http://schemas.openxmlformats.org/spreadsheetml/2006/main" count="174" uniqueCount="122">
  <si>
    <t>A</t>
  </si>
  <si>
    <t>B</t>
  </si>
  <si>
    <t>C</t>
  </si>
  <si>
    <t>D</t>
  </si>
  <si>
    <t>Forward Dive</t>
  </si>
  <si>
    <t>High School Table</t>
  </si>
  <si>
    <t>Forward Dive ½ Twist</t>
  </si>
  <si>
    <t>Back Dive</t>
  </si>
  <si>
    <t>Reverse Dive</t>
  </si>
  <si>
    <t>Inward Dive</t>
  </si>
  <si>
    <t>Round 1</t>
  </si>
  <si>
    <t>Round 2</t>
  </si>
  <si>
    <t>Round 3</t>
  </si>
  <si>
    <t>Forward Dive 1 Twist</t>
  </si>
  <si>
    <t>Back Dive ½ Twist</t>
  </si>
  <si>
    <t>Back Dive 1 Twist</t>
  </si>
  <si>
    <t>Reverse Dive ½ Twist</t>
  </si>
  <si>
    <t>Reverse Dive 1 Twist</t>
  </si>
  <si>
    <t>Inward Dive ½ Twist</t>
  </si>
  <si>
    <t>Inward Dive 1 Twist</t>
  </si>
  <si>
    <t>Affiliation/School:</t>
  </si>
  <si>
    <t>Location:</t>
  </si>
  <si>
    <t>Name:</t>
  </si>
  <si>
    <t>Meet:</t>
  </si>
  <si>
    <t>Date:</t>
  </si>
  <si>
    <t>VOL or OPT</t>
  </si>
  <si>
    <t>Diver's Signature:</t>
  </si>
  <si>
    <t>Coach's Signature:</t>
  </si>
  <si>
    <t>Referee's Signature:</t>
  </si>
  <si>
    <t>Total Award:</t>
  </si>
  <si>
    <t>ORDER:</t>
  </si>
  <si>
    <t>DIVE NUMBER</t>
  </si>
  <si>
    <t>DESCRIPTION OF DIVE</t>
  </si>
  <si>
    <t>JUDGE'S SCORE</t>
  </si>
  <si>
    <t>Degree of Difficulty</t>
  </si>
  <si>
    <t>AWARD</t>
  </si>
  <si>
    <t>.</t>
  </si>
  <si>
    <t>Judge's Total Award</t>
  </si>
  <si>
    <t>for</t>
  </si>
  <si>
    <t>back</t>
  </si>
  <si>
    <t>rev</t>
  </si>
  <si>
    <t>inw</t>
  </si>
  <si>
    <t>tw</t>
  </si>
  <si>
    <t>Sum of Voluntary DD=</t>
  </si>
  <si>
    <t>Dive Position   T, P, S, F</t>
  </si>
  <si>
    <t>VOL</t>
  </si>
  <si>
    <t>OPT</t>
  </si>
  <si>
    <t>Instructions</t>
  </si>
  <si>
    <t>Enter the diver's information at the top of the sheet.</t>
  </si>
  <si>
    <t>To enter a dive:</t>
  </si>
  <si>
    <t>Click on the first cell under the "Dive Number" column.</t>
  </si>
  <si>
    <t>Enter the dive number, ex: 103</t>
  </si>
  <si>
    <t>Go to the next cell directly below and enter the position, ex: B</t>
  </si>
  <si>
    <t>Click on the cell directly to the left and enter either "VOL" or "OPT"</t>
  </si>
  <si>
    <t>Enter all 11 dives.</t>
  </si>
  <si>
    <t>Click on the "Verify" tab.</t>
  </si>
  <si>
    <t>If the diving sheet meets all the rules it will say "The dive sheet has been checked and verified."</t>
  </si>
  <si>
    <t>If the diving sheet breaks any rules, the rule that has been broken will show up in red text.</t>
  </si>
  <si>
    <t>Official High School Entry Form</t>
  </si>
  <si>
    <t>Place:</t>
  </si>
  <si>
    <t>Sum of Voluntary DD =</t>
  </si>
  <si>
    <t>Forward Double Somersault</t>
  </si>
  <si>
    <t>Forward 3 Somersault</t>
  </si>
  <si>
    <t>Forward Flying 1 Somersault</t>
  </si>
  <si>
    <t>Inward Flying 1 Somersault</t>
  </si>
  <si>
    <t>Back 1½ Somersault ½ Twist</t>
  </si>
  <si>
    <t>Back 1½ Somersault 1½ Twists</t>
  </si>
  <si>
    <t>Back 1½ Somersault 2½ Twists</t>
  </si>
  <si>
    <t>Back 2½ Somersault ½ Twist</t>
  </si>
  <si>
    <t>Reverse 1½ Somersault ½ Twist</t>
  </si>
  <si>
    <t>Reverse 1½ Somersault 1½ Twists</t>
  </si>
  <si>
    <t>Reverse 1½ Somersault 2½ Twists</t>
  </si>
  <si>
    <t>Reverse 2½ Somersault ½ Twist</t>
  </si>
  <si>
    <t>Inward 1½ Somersault 1 Twist</t>
  </si>
  <si>
    <t>Inward 1½ Somersault 2 Twists</t>
  </si>
  <si>
    <t>Forward Somersault</t>
  </si>
  <si>
    <t>Back Somersault</t>
  </si>
  <si>
    <t>Reverse Somersault</t>
  </si>
  <si>
    <t>Inward Somersault</t>
  </si>
  <si>
    <t>Back Double Somersault</t>
  </si>
  <si>
    <t>Reverse Double Somersault</t>
  </si>
  <si>
    <t>Inward Double Somersault</t>
  </si>
  <si>
    <t>Forward Somersault ½ Twist</t>
  </si>
  <si>
    <t>Forward Somersault 1 Twist</t>
  </si>
  <si>
    <t>Forward Somersault 2 Twists</t>
  </si>
  <si>
    <t>Forward Somersault 3 Twists</t>
  </si>
  <si>
    <t>Back Somersault ½ Twist</t>
  </si>
  <si>
    <t>Back Somersault 1 Twist</t>
  </si>
  <si>
    <t>Back Somersault 1½ Twists</t>
  </si>
  <si>
    <t>Back Somersault 2½ Twists</t>
  </si>
  <si>
    <t>Back Somersault 3½ Twists</t>
  </si>
  <si>
    <t>Reverse Somersault ½ Twist</t>
  </si>
  <si>
    <t>Reverse Somersault 1 Twist</t>
  </si>
  <si>
    <t>Reverse Somersault 1½ Twists</t>
  </si>
  <si>
    <t>Reverse Somersault 2½ Twists</t>
  </si>
  <si>
    <t>Inward Somersault ½ Twist</t>
  </si>
  <si>
    <t>Inward Somersault 1 Twist</t>
  </si>
  <si>
    <t>Press Caps Lock</t>
  </si>
  <si>
    <t>Forward 1½ Somersault</t>
  </si>
  <si>
    <t>Forward 2½ Somersault</t>
  </si>
  <si>
    <t>Forward 3½ Somersault</t>
  </si>
  <si>
    <t>Forward Flying 1½ Somersault</t>
  </si>
  <si>
    <t>Back 1½ Somersault</t>
  </si>
  <si>
    <t>Back 2½ Somersault</t>
  </si>
  <si>
    <t>Reverse 1½ Somersault</t>
  </si>
  <si>
    <t>Reverse 2½ Somersault</t>
  </si>
  <si>
    <t>Inward 1½ Somersault</t>
  </si>
  <si>
    <t>Inward 2½ Somersault</t>
  </si>
  <si>
    <t>Inward Flying 1½ Somersault</t>
  </si>
  <si>
    <t>Forward 1½ Somersault ½ Twist</t>
  </si>
  <si>
    <t>Forward 1½ Somersault 1 Twist</t>
  </si>
  <si>
    <t>Forward 1½ Somersault 2 Twists</t>
  </si>
  <si>
    <t>Forward 1½ Somersault 3 Twists</t>
  </si>
  <si>
    <t>Forward 2½ Somersault 1 Twist</t>
  </si>
  <si>
    <t>Enter Name</t>
  </si>
  <si>
    <t>Enter School</t>
  </si>
  <si>
    <t>Enter Location</t>
  </si>
  <si>
    <t>Enter Meet</t>
  </si>
  <si>
    <t>Enter Date</t>
  </si>
  <si>
    <t>This sheet is made to verify 11 dive meets, if only 6 dives are entered please verify that the following requirments are met:</t>
  </si>
  <si>
    <t xml:space="preserve">The five optional dives come from at least four of the five dive groups, and may include any dive from the voluntary dive group other than the voluntary dive, and;
• Be sure no dive is repeated on the scoresheet.
</t>
  </si>
  <si>
    <t>Forward Double Somersault 1 Twist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</si>
</sst>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4"/>
      <name val="Engravers MT"/>
      <family val="1"/>
    </font>
    <font>
      <sz val="12"/>
      <name val="Roman"/>
      <family val="1"/>
      <charset val="255"/>
    </font>
    <font>
      <sz val="10"/>
      <name val="Roman"/>
      <family val="1"/>
      <charset val="255"/>
    </font>
    <font>
      <sz val="14"/>
      <name val="Roman"/>
      <family val="1"/>
      <charset val="255"/>
    </font>
    <font>
      <sz val="9"/>
      <name val="Roman"/>
      <family val="1"/>
      <charset val="255"/>
    </font>
    <font>
      <sz val="16"/>
      <name val="Roman"/>
      <family val="1"/>
      <charset val="255"/>
    </font>
    <font>
      <b/>
      <sz val="10"/>
      <color indexed="62"/>
      <name val="Arial"/>
      <family val="2"/>
    </font>
    <font>
      <sz val="14"/>
      <color indexed="62"/>
      <name val="Arial"/>
      <family val="2"/>
    </font>
    <font>
      <sz val="12"/>
      <color indexed="62"/>
      <name val="Arial"/>
      <family val="2"/>
    </font>
    <font>
      <sz val="10"/>
      <color indexed="44"/>
      <name val="Arial"/>
      <family val="2"/>
    </font>
    <font>
      <sz val="10"/>
      <color indexed="44"/>
      <name val="Roman"/>
      <family val="1"/>
      <charset val="255"/>
    </font>
    <font>
      <sz val="10"/>
      <color indexed="44"/>
      <name val="Arial"/>
      <family val="2"/>
    </font>
    <font>
      <sz val="16"/>
      <color indexed="62"/>
      <name val="Arial"/>
      <family val="2"/>
    </font>
    <font>
      <sz val="16"/>
      <name val="Arial"/>
      <family val="2"/>
    </font>
    <font>
      <sz val="10"/>
      <color indexed="62"/>
      <name val="Arial"/>
      <family val="2"/>
    </font>
    <font>
      <sz val="14"/>
      <name val="Arial"/>
      <family val="2"/>
    </font>
    <font>
      <sz val="14"/>
      <name val="Engravers MT"/>
      <family val="1"/>
    </font>
    <font>
      <b/>
      <sz val="12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20"/>
      <name val="Verdana"/>
      <family val="2"/>
    </font>
    <font>
      <sz val="16"/>
      <name val="Times New Roman"/>
      <family val="1"/>
    </font>
    <font>
      <sz val="22"/>
      <name val="Engravers MT"/>
      <family val="1"/>
    </font>
    <font>
      <sz val="20"/>
      <name val="Arial"/>
      <family val="2"/>
    </font>
    <font>
      <sz val="11"/>
      <name val="Arial"/>
      <family val="2"/>
    </font>
    <font>
      <sz val="16"/>
      <name val="Arial Narrow"/>
      <family val="2"/>
    </font>
    <font>
      <b/>
      <sz val="14"/>
      <name val="Arial"/>
      <family val="2"/>
    </font>
    <font>
      <sz val="18"/>
      <name val="Arial Narrow"/>
      <family val="2"/>
    </font>
    <font>
      <sz val="14"/>
      <name val="Times New Roman"/>
      <family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8" tint="0.39997558519241921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36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164" fontId="0" fillId="0" borderId="0" xfId="0" applyNumberFormat="1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0" fontId="17" fillId="2" borderId="0" xfId="0" applyFont="1" applyFill="1"/>
    <xf numFmtId="0" fontId="0" fillId="2" borderId="0" xfId="0" applyFill="1"/>
    <xf numFmtId="0" fontId="18" fillId="2" borderId="0" xfId="0" applyFont="1" applyFill="1"/>
    <xf numFmtId="0" fontId="10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0" fillId="0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Fill="1" applyBorder="1"/>
    <xf numFmtId="0" fontId="0" fillId="0" borderId="12" xfId="0" applyBorder="1"/>
    <xf numFmtId="0" fontId="0" fillId="0" borderId="11" xfId="0" applyFill="1" applyBorder="1"/>
    <xf numFmtId="0" fontId="0" fillId="0" borderId="13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10" xfId="0" applyFill="1" applyBorder="1"/>
    <xf numFmtId="0" fontId="17" fillId="0" borderId="10" xfId="0" applyFont="1" applyFill="1" applyBorder="1"/>
    <xf numFmtId="0" fontId="17" fillId="0" borderId="18" xfId="0" applyFont="1" applyFill="1" applyBorder="1"/>
    <xf numFmtId="0" fontId="17" fillId="0" borderId="9" xfId="0" applyFont="1" applyFill="1" applyBorder="1"/>
    <xf numFmtId="0" fontId="17" fillId="0" borderId="19" xfId="0" applyFont="1" applyFill="1" applyBorder="1"/>
    <xf numFmtId="0" fontId="18" fillId="0" borderId="20" xfId="0" applyFont="1" applyFill="1" applyBorder="1"/>
    <xf numFmtId="0" fontId="18" fillId="0" borderId="19" xfId="0" applyFont="1" applyFill="1" applyBorder="1" applyAlignment="1">
      <alignment horizontal="center" vertical="center"/>
    </xf>
    <xf numFmtId="0" fontId="17" fillId="0" borderId="11" xfId="0" applyFont="1" applyFill="1" applyBorder="1"/>
    <xf numFmtId="0" fontId="17" fillId="0" borderId="21" xfId="0" applyFont="1" applyFill="1" applyBorder="1"/>
    <xf numFmtId="0" fontId="17" fillId="0" borderId="22" xfId="0" applyFont="1" applyFill="1" applyBorder="1"/>
    <xf numFmtId="0" fontId="17" fillId="0" borderId="13" xfId="0" applyFont="1" applyFill="1" applyBorder="1"/>
    <xf numFmtId="0" fontId="17" fillId="0" borderId="23" xfId="0" applyFont="1" applyFill="1" applyBorder="1"/>
    <xf numFmtId="0" fontId="0" fillId="0" borderId="13" xfId="0" applyBorder="1" applyAlignment="1"/>
    <xf numFmtId="0" fontId="19" fillId="0" borderId="2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7" fillId="0" borderId="25" xfId="0" applyFont="1" applyFill="1" applyBorder="1"/>
    <xf numFmtId="0" fontId="18" fillId="0" borderId="23" xfId="0" applyFont="1" applyFill="1" applyBorder="1" applyAlignment="1">
      <alignment horizontal="center" vertical="center" wrapText="1"/>
    </xf>
    <xf numFmtId="0" fontId="17" fillId="2" borderId="27" xfId="0" applyFont="1" applyFill="1" applyBorder="1"/>
    <xf numFmtId="0" fontId="8" fillId="0" borderId="11" xfId="0" applyFont="1" applyBorder="1" applyAlignment="1">
      <alignment vertical="center"/>
    </xf>
    <xf numFmtId="0" fontId="18" fillId="0" borderId="13" xfId="0" applyFont="1" applyFill="1" applyBorder="1"/>
    <xf numFmtId="0" fontId="10" fillId="0" borderId="12" xfId="0" applyFont="1" applyBorder="1"/>
    <xf numFmtId="0" fontId="10" fillId="0" borderId="30" xfId="0" applyFont="1" applyBorder="1"/>
    <xf numFmtId="0" fontId="4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37" xfId="0" applyFont="1" applyFill="1" applyBorder="1"/>
    <xf numFmtId="0" fontId="0" fillId="0" borderId="29" xfId="0" applyBorder="1"/>
    <xf numFmtId="0" fontId="10" fillId="0" borderId="28" xfId="0" applyFont="1" applyBorder="1"/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23" fillId="0" borderId="9" xfId="0" applyFon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18" xfId="0" applyBorder="1"/>
    <xf numFmtId="164" fontId="0" fillId="0" borderId="9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164" fontId="0" fillId="0" borderId="13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9" xfId="0" applyNumberFormat="1" applyBorder="1" applyAlignment="1">
      <alignment horizontal="left"/>
    </xf>
    <xf numFmtId="0" fontId="24" fillId="0" borderId="11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31" fillId="0" borderId="17" xfId="0" applyFont="1" applyBorder="1"/>
    <xf numFmtId="0" fontId="31" fillId="0" borderId="10" xfId="0" applyFont="1" applyBorder="1"/>
    <xf numFmtId="0" fontId="0" fillId="3" borderId="0" xfId="0" applyFill="1"/>
    <xf numFmtId="0" fontId="0" fillId="3" borderId="0" xfId="0" applyFill="1" applyBorder="1"/>
    <xf numFmtId="0" fontId="0" fillId="0" borderId="72" xfId="0" applyBorder="1"/>
    <xf numFmtId="0" fontId="7" fillId="0" borderId="18" xfId="0" applyFont="1" applyBorder="1" applyAlignment="1"/>
    <xf numFmtId="0" fontId="0" fillId="0" borderId="73" xfId="0" applyBorder="1"/>
    <xf numFmtId="0" fontId="7" fillId="0" borderId="74" xfId="0" applyFont="1" applyBorder="1" applyAlignment="1"/>
    <xf numFmtId="0" fontId="10" fillId="0" borderId="77" xfId="0" applyFont="1" applyBorder="1"/>
    <xf numFmtId="0" fontId="10" fillId="0" borderId="79" xfId="0" applyFont="1" applyBorder="1"/>
    <xf numFmtId="0" fontId="0" fillId="0" borderId="71" xfId="0" applyBorder="1"/>
    <xf numFmtId="0" fontId="0" fillId="0" borderId="70" xfId="0" applyBorder="1"/>
    <xf numFmtId="0" fontId="10" fillId="0" borderId="75" xfId="0" applyFont="1" applyBorder="1"/>
    <xf numFmtId="0" fontId="10" fillId="0" borderId="71" xfId="0" applyFont="1" applyBorder="1"/>
    <xf numFmtId="0" fontId="0" fillId="0" borderId="80" xfId="0" applyBorder="1"/>
    <xf numFmtId="0" fontId="4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4" fillId="0" borderId="84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10" fillId="0" borderId="33" xfId="0" applyFont="1" applyBorder="1"/>
    <xf numFmtId="0" fontId="13" fillId="0" borderId="68" xfId="0" applyFont="1" applyBorder="1" applyAlignment="1"/>
    <xf numFmtId="0" fontId="7" fillId="0" borderId="37" xfId="0" applyFont="1" applyBorder="1" applyAlignment="1"/>
    <xf numFmtId="0" fontId="7" fillId="0" borderId="14" xfId="0" applyFont="1" applyBorder="1" applyAlignment="1"/>
    <xf numFmtId="0" fontId="27" fillId="0" borderId="79" xfId="0" applyFont="1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10" fillId="0" borderId="76" xfId="0" applyFont="1" applyBorder="1"/>
    <xf numFmtId="0" fontId="10" fillId="0" borderId="78" xfId="0" applyFont="1" applyBorder="1"/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33" fillId="0" borderId="40" xfId="0" applyFont="1" applyBorder="1" applyAlignment="1">
      <alignment horizontal="center"/>
    </xf>
    <xf numFmtId="0" fontId="33" fillId="0" borderId="39" xfId="0" applyFont="1" applyBorder="1" applyAlignment="1">
      <alignment horizontal="center"/>
    </xf>
    <xf numFmtId="0" fontId="33" fillId="0" borderId="38" xfId="0" applyFont="1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164" fontId="20" fillId="0" borderId="102" xfId="0" applyNumberFormat="1" applyFont="1" applyBorder="1" applyAlignment="1">
      <alignment horizontal="center" vertical="center"/>
    </xf>
    <xf numFmtId="0" fontId="22" fillId="0" borderId="102" xfId="0" applyFont="1" applyBorder="1" applyAlignment="1">
      <alignment horizontal="left"/>
    </xf>
    <xf numFmtId="0" fontId="2" fillId="0" borderId="103" xfId="0" applyFont="1" applyBorder="1" applyAlignment="1" applyProtection="1">
      <alignment horizontal="center" vertical="center"/>
      <protection locked="0"/>
    </xf>
    <xf numFmtId="0" fontId="0" fillId="0" borderId="104" xfId="0" applyBorder="1" applyAlignment="1"/>
    <xf numFmtId="0" fontId="0" fillId="0" borderId="105" xfId="0" applyBorder="1" applyAlignment="1"/>
    <xf numFmtId="0" fontId="0" fillId="0" borderId="106" xfId="0" applyBorder="1" applyAlignment="1"/>
    <xf numFmtId="0" fontId="0" fillId="0" borderId="107" xfId="0" applyBorder="1" applyAlignment="1"/>
    <xf numFmtId="0" fontId="0" fillId="0" borderId="108" xfId="0" applyBorder="1" applyAlignment="1"/>
    <xf numFmtId="0" fontId="0" fillId="0" borderId="27" xfId="0" applyBorder="1"/>
    <xf numFmtId="0" fontId="0" fillId="0" borderId="21" xfId="0" applyBorder="1"/>
    <xf numFmtId="0" fontId="0" fillId="0" borderId="111" xfId="0" applyBorder="1" applyAlignment="1"/>
    <xf numFmtId="0" fontId="0" fillId="0" borderId="112" xfId="0" applyBorder="1" applyAlignment="1"/>
    <xf numFmtId="0" fontId="0" fillId="0" borderId="113" xfId="0" applyBorder="1" applyAlignment="1"/>
    <xf numFmtId="0" fontId="0" fillId="0" borderId="114" xfId="0" applyBorder="1" applyAlignment="1"/>
    <xf numFmtId="0" fontId="0" fillId="0" borderId="115" xfId="0" applyBorder="1" applyAlignment="1"/>
    <xf numFmtId="0" fontId="5" fillId="0" borderId="34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5" fillId="0" borderId="36" xfId="0" applyFont="1" applyBorder="1" applyAlignment="1" applyProtection="1">
      <alignment horizontal="center"/>
      <protection locked="0"/>
    </xf>
    <xf numFmtId="0" fontId="1" fillId="0" borderId="32" xfId="0" applyFont="1" applyBorder="1" applyAlignment="1">
      <alignment horizontal="center" vertical="center"/>
    </xf>
    <xf numFmtId="0" fontId="36" fillId="0" borderId="35" xfId="0" applyFont="1" applyBorder="1" applyAlignment="1" applyProtection="1">
      <alignment horizontal="center" vertical="center"/>
      <protection locked="0"/>
    </xf>
    <xf numFmtId="0" fontId="36" fillId="0" borderId="4" xfId="0" applyFont="1" applyBorder="1" applyAlignment="1" applyProtection="1">
      <alignment horizontal="center" vertical="center"/>
      <protection locked="0"/>
    </xf>
    <xf numFmtId="0" fontId="36" fillId="0" borderId="90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>
      <alignment horizontal="left" vertical="top" indent="2"/>
    </xf>
    <xf numFmtId="0" fontId="1" fillId="0" borderId="2" xfId="0" applyFont="1" applyBorder="1"/>
    <xf numFmtId="0" fontId="16" fillId="0" borderId="102" xfId="0" applyFont="1" applyBorder="1" applyAlignment="1">
      <alignment horizontal="center" vertical="center"/>
    </xf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0" fillId="0" borderId="122" xfId="0" applyBorder="1" applyAlignment="1"/>
    <xf numFmtId="0" fontId="0" fillId="0" borderId="123" xfId="0" applyBorder="1"/>
    <xf numFmtId="0" fontId="0" fillId="0" borderId="124" xfId="0" applyBorder="1"/>
    <xf numFmtId="0" fontId="4" fillId="0" borderId="124" xfId="0" applyFont="1" applyBorder="1" applyAlignment="1">
      <alignment horizontal="center" vertical="center"/>
    </xf>
    <xf numFmtId="0" fontId="0" fillId="0" borderId="0" xfId="0" applyBorder="1"/>
    <xf numFmtId="0" fontId="0" fillId="0" borderId="87" xfId="0" applyBorder="1" applyAlignment="1"/>
    <xf numFmtId="0" fontId="0" fillId="0" borderId="68" xfId="0" applyBorder="1"/>
    <xf numFmtId="0" fontId="0" fillId="0" borderId="19" xfId="0" applyBorder="1"/>
    <xf numFmtId="0" fontId="0" fillId="0" borderId="0" xfId="0" applyBorder="1" applyAlignment="1"/>
    <xf numFmtId="0" fontId="38" fillId="0" borderId="0" xfId="0" applyFont="1" applyBorder="1" applyAlignment="1">
      <alignment horizontal="left" indent="1"/>
    </xf>
    <xf numFmtId="0" fontId="0" fillId="0" borderId="55" xfId="0" applyBorder="1"/>
    <xf numFmtId="0" fontId="0" fillId="0" borderId="117" xfId="0" applyBorder="1"/>
    <xf numFmtId="0" fontId="11" fillId="0" borderId="33" xfId="0" applyFont="1" applyBorder="1" applyAlignment="1"/>
    <xf numFmtId="0" fontId="10" fillId="0" borderId="117" xfId="0" applyFont="1" applyBorder="1"/>
    <xf numFmtId="0" fontId="10" fillId="0" borderId="56" xfId="0" applyFont="1" applyBorder="1"/>
    <xf numFmtId="0" fontId="10" fillId="0" borderId="8" xfId="0" applyFont="1" applyBorder="1"/>
    <xf numFmtId="0" fontId="12" fillId="0" borderId="33" xfId="0" applyFont="1" applyBorder="1"/>
    <xf numFmtId="0" fontId="31" fillId="0" borderId="117" xfId="0" applyFont="1" applyBorder="1"/>
    <xf numFmtId="0" fontId="0" fillId="0" borderId="0" xfId="0" applyFill="1" applyBorder="1"/>
    <xf numFmtId="0" fontId="10" fillId="0" borderId="127" xfId="0" applyFont="1" applyBorder="1"/>
    <xf numFmtId="0" fontId="10" fillId="0" borderId="11" xfId="0" applyFont="1" applyBorder="1"/>
    <xf numFmtId="0" fontId="38" fillId="0" borderId="33" xfId="0" applyFont="1" applyBorder="1" applyAlignment="1">
      <alignment horizontal="left" indent="1"/>
    </xf>
    <xf numFmtId="0" fontId="38" fillId="0" borderId="68" xfId="0" applyFont="1" applyBorder="1" applyAlignment="1">
      <alignment horizontal="left" indent="1"/>
    </xf>
    <xf numFmtId="0" fontId="10" fillId="0" borderId="14" xfId="0" applyFont="1" applyBorder="1"/>
    <xf numFmtId="0" fontId="0" fillId="0" borderId="14" xfId="0" applyFill="1" applyBorder="1"/>
    <xf numFmtId="0" fontId="10" fillId="0" borderId="126" xfId="0" applyFont="1" applyFill="1" applyBorder="1"/>
    <xf numFmtId="0" fontId="10" fillId="0" borderId="51" xfId="0" applyFont="1" applyBorder="1"/>
    <xf numFmtId="0" fontId="6" fillId="0" borderId="130" xfId="0" applyFont="1" applyBorder="1"/>
    <xf numFmtId="0" fontId="0" fillId="0" borderId="130" xfId="0" applyBorder="1"/>
    <xf numFmtId="0" fontId="14" fillId="0" borderId="0" xfId="0" applyFont="1" applyBorder="1" applyAlignment="1" applyProtection="1">
      <alignment horizontal="center" vertical="center"/>
    </xf>
    <xf numFmtId="0" fontId="39" fillId="0" borderId="102" xfId="0" applyFont="1" applyBorder="1" applyAlignment="1" applyProtection="1">
      <alignment horizontal="left" vertical="center" indent="2"/>
    </xf>
    <xf numFmtId="164" fontId="6" fillId="0" borderId="10" xfId="0" applyNumberFormat="1" applyFont="1" applyBorder="1" applyAlignment="1">
      <alignment horizontal="left" vertical="top"/>
    </xf>
    <xf numFmtId="0" fontId="0" fillId="2" borderId="131" xfId="0" applyFill="1" applyBorder="1"/>
    <xf numFmtId="0" fontId="17" fillId="2" borderId="131" xfId="0" applyFont="1" applyFill="1" applyBorder="1"/>
    <xf numFmtId="0" fontId="0" fillId="2" borderId="132" xfId="0" applyFill="1" applyBorder="1"/>
    <xf numFmtId="0" fontId="10" fillId="2" borderId="132" xfId="0" applyFont="1" applyFill="1" applyBorder="1"/>
    <xf numFmtId="0" fontId="8" fillId="0" borderId="10" xfId="0" applyFont="1" applyBorder="1" applyAlignment="1">
      <alignment vertical="center"/>
    </xf>
    <xf numFmtId="0" fontId="8" fillId="0" borderId="129" xfId="0" applyFont="1" applyBorder="1" applyAlignment="1">
      <alignment vertical="center"/>
    </xf>
    <xf numFmtId="0" fontId="10" fillId="0" borderId="125" xfId="0" applyFont="1" applyFill="1" applyBorder="1" applyAlignment="1">
      <alignment horizontal="center" vertical="center"/>
    </xf>
    <xf numFmtId="0" fontId="10" fillId="0" borderId="133" xfId="0" applyFont="1" applyFill="1" applyBorder="1" applyAlignment="1">
      <alignment horizontal="center" vertical="center" wrapText="1"/>
    </xf>
    <xf numFmtId="0" fontId="4" fillId="0" borderId="133" xfId="0" applyFont="1" applyFill="1" applyBorder="1" applyAlignment="1">
      <alignment horizontal="center" vertical="center"/>
    </xf>
    <xf numFmtId="0" fontId="0" fillId="0" borderId="134" xfId="0" applyFill="1" applyBorder="1"/>
    <xf numFmtId="0" fontId="0" fillId="0" borderId="133" xfId="0" applyFill="1" applyBorder="1"/>
    <xf numFmtId="0" fontId="10" fillId="2" borderId="132" xfId="0" applyFont="1" applyFill="1" applyBorder="1" applyAlignment="1">
      <alignment horizontal="center" vertical="center"/>
    </xf>
    <xf numFmtId="0" fontId="10" fillId="2" borderId="132" xfId="0" applyFont="1" applyFill="1" applyBorder="1" applyAlignment="1">
      <alignment horizontal="center" vertical="center" wrapText="1"/>
    </xf>
    <xf numFmtId="0" fontId="4" fillId="2" borderId="132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left" indent="1"/>
    </xf>
    <xf numFmtId="0" fontId="0" fillId="0" borderId="70" xfId="0" applyFill="1" applyBorder="1" applyAlignment="1">
      <alignment horizontal="left" indent="1"/>
    </xf>
    <xf numFmtId="0" fontId="0" fillId="0" borderId="71" xfId="0" applyFill="1" applyBorder="1" applyAlignment="1">
      <alignment horizontal="left" indent="1"/>
    </xf>
    <xf numFmtId="0" fontId="0" fillId="0" borderId="69" xfId="0" applyFill="1" applyBorder="1" applyAlignment="1">
      <alignment horizontal="left" indent="1"/>
    </xf>
    <xf numFmtId="0" fontId="1" fillId="0" borderId="70" xfId="0" applyFont="1" applyFill="1" applyBorder="1" applyAlignment="1">
      <alignment horizontal="left" indent="1"/>
    </xf>
    <xf numFmtId="0" fontId="1" fillId="0" borderId="71" xfId="0" applyFont="1" applyFill="1" applyBorder="1" applyAlignment="1">
      <alignment horizontal="left" indent="1"/>
    </xf>
    <xf numFmtId="0" fontId="1" fillId="0" borderId="13" xfId="0" applyFont="1" applyBorder="1"/>
    <xf numFmtId="0" fontId="0" fillId="0" borderId="135" xfId="0" applyBorder="1"/>
    <xf numFmtId="0" fontId="0" fillId="0" borderId="135" xfId="0" applyBorder="1" applyAlignment="1"/>
    <xf numFmtId="0" fontId="3" fillId="0" borderId="69" xfId="0" applyFont="1" applyFill="1" applyBorder="1" applyAlignment="1">
      <alignment horizontal="left" indent="1"/>
    </xf>
    <xf numFmtId="0" fontId="3" fillId="0" borderId="70" xfId="0" applyFont="1" applyFill="1" applyBorder="1" applyAlignment="1">
      <alignment horizontal="left" indent="1"/>
    </xf>
    <xf numFmtId="0" fontId="3" fillId="0" borderId="71" xfId="0" applyFont="1" applyFill="1" applyBorder="1" applyAlignment="1">
      <alignment horizontal="left" indent="1"/>
    </xf>
    <xf numFmtId="0" fontId="0" fillId="0" borderId="69" xfId="0" applyFill="1" applyBorder="1" applyAlignment="1">
      <alignment horizontal="left"/>
    </xf>
    <xf numFmtId="0" fontId="0" fillId="0" borderId="70" xfId="0" applyFill="1" applyBorder="1" applyAlignment="1">
      <alignment horizontal="left"/>
    </xf>
    <xf numFmtId="0" fontId="0" fillId="0" borderId="71" xfId="0" applyFill="1" applyBorder="1" applyAlignment="1">
      <alignment horizontal="left"/>
    </xf>
    <xf numFmtId="0" fontId="0" fillId="0" borderId="69" xfId="0" applyFill="1" applyBorder="1" applyAlignment="1">
      <alignment horizontal="left" vertical="top" wrapText="1" indent="1"/>
    </xf>
    <xf numFmtId="0" fontId="0" fillId="0" borderId="70" xfId="0" applyFill="1" applyBorder="1" applyAlignment="1">
      <alignment horizontal="left" vertical="top" wrapText="1" indent="1"/>
    </xf>
    <xf numFmtId="0" fontId="25" fillId="0" borderId="109" xfId="0" applyFont="1" applyBorder="1" applyAlignment="1">
      <alignment horizontal="center" vertical="center"/>
    </xf>
    <xf numFmtId="0" fontId="25" fillId="0" borderId="106" xfId="0" applyFont="1" applyBorder="1" applyAlignment="1">
      <alignment horizontal="center" vertical="center"/>
    </xf>
    <xf numFmtId="0" fontId="25" fillId="0" borderId="110" xfId="0" applyFont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37" fillId="0" borderId="117" xfId="0" applyFont="1" applyBorder="1" applyAlignment="1" applyProtection="1">
      <alignment horizontal="left" wrapText="1"/>
      <protection locked="0"/>
    </xf>
    <xf numFmtId="0" fontId="37" fillId="0" borderId="56" xfId="0" applyFont="1" applyBorder="1" applyAlignment="1" applyProtection="1">
      <alignment horizontal="left" wrapText="1"/>
      <protection locked="0"/>
    </xf>
    <xf numFmtId="0" fontId="37" fillId="0" borderId="33" xfId="0" applyFont="1" applyBorder="1" applyAlignment="1" applyProtection="1">
      <alignment horizontal="left" wrapText="1"/>
      <protection locked="0"/>
    </xf>
    <xf numFmtId="0" fontId="37" fillId="0" borderId="7" xfId="0" applyFont="1" applyBorder="1" applyAlignment="1" applyProtection="1">
      <alignment horizontal="left" wrapText="1"/>
      <protection locked="0"/>
    </xf>
    <xf numFmtId="0" fontId="29" fillId="0" borderId="118" xfId="0" applyFont="1" applyBorder="1" applyAlignment="1">
      <alignment horizontal="center" vertical="center" wrapText="1"/>
    </xf>
    <xf numFmtId="0" fontId="0" fillId="0" borderId="89" xfId="0" applyBorder="1"/>
    <xf numFmtId="164" fontId="21" fillId="0" borderId="119" xfId="0" applyNumberFormat="1" applyFont="1" applyBorder="1" applyAlignment="1">
      <alignment horizontal="center" vertical="center"/>
    </xf>
    <xf numFmtId="0" fontId="1" fillId="0" borderId="119" xfId="0" applyFont="1" applyBorder="1"/>
    <xf numFmtId="164" fontId="21" fillId="0" borderId="81" xfId="0" applyNumberFormat="1" applyFont="1" applyBorder="1" applyAlignment="1">
      <alignment horizontal="center" vertical="center"/>
    </xf>
    <xf numFmtId="0" fontId="1" fillId="0" borderId="54" xfId="0" applyFont="1" applyBorder="1"/>
    <xf numFmtId="0" fontId="1" fillId="0" borderId="82" xfId="0" applyFont="1" applyBorder="1"/>
    <xf numFmtId="0" fontId="4" fillId="0" borderId="5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21" fillId="0" borderId="88" xfId="0" applyNumberFormat="1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23" fillId="0" borderId="52" xfId="0" applyFont="1" applyBorder="1" applyAlignment="1">
      <alignment horizontal="left" vertical="center" wrapText="1" indent="1"/>
    </xf>
    <xf numFmtId="0" fontId="23" fillId="0" borderId="53" xfId="0" applyFont="1" applyBorder="1" applyAlignment="1">
      <alignment horizontal="left" vertical="center" wrapText="1" indent="1"/>
    </xf>
    <xf numFmtId="0" fontId="23" fillId="0" borderId="8" xfId="0" applyFont="1" applyBorder="1" applyAlignment="1">
      <alignment horizontal="left" vertical="center" wrapText="1" indent="1"/>
    </xf>
    <xf numFmtId="0" fontId="23" fillId="0" borderId="7" xfId="0" applyFont="1" applyBorder="1" applyAlignment="1">
      <alignment horizontal="left" vertical="center" wrapText="1" indent="1"/>
    </xf>
    <xf numFmtId="164" fontId="21" fillId="0" borderId="65" xfId="0" applyNumberFormat="1" applyFont="1" applyBorder="1" applyAlignment="1">
      <alignment horizontal="center" vertical="center"/>
    </xf>
    <xf numFmtId="0" fontId="1" fillId="0" borderId="4" xfId="0" applyFont="1" applyBorder="1"/>
    <xf numFmtId="0" fontId="6" fillId="0" borderId="5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left" vertical="center" wrapText="1" indent="1"/>
    </xf>
    <xf numFmtId="0" fontId="23" fillId="0" borderId="56" xfId="0" applyFont="1" applyBorder="1" applyAlignment="1">
      <alignment horizontal="left" vertical="center" wrapText="1" indent="1"/>
    </xf>
    <xf numFmtId="0" fontId="6" fillId="0" borderId="55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3" fillId="0" borderId="63" xfId="0" applyFont="1" applyBorder="1" applyAlignment="1">
      <alignment horizontal="left" vertical="center" wrapText="1" indent="1"/>
    </xf>
    <xf numFmtId="0" fontId="23" fillId="0" borderId="94" xfId="0" applyFont="1" applyBorder="1" applyAlignment="1">
      <alignment horizontal="left" vertical="center" wrapText="1" indent="1"/>
    </xf>
    <xf numFmtId="0" fontId="22" fillId="0" borderId="81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27" fillId="0" borderId="118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14" fontId="35" fillId="0" borderId="0" xfId="0" applyNumberFormat="1" applyFont="1" applyBorder="1" applyAlignment="1" applyProtection="1">
      <alignment horizontal="left" wrapText="1"/>
      <protection locked="0"/>
    </xf>
    <xf numFmtId="0" fontId="22" fillId="0" borderId="32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32" fillId="0" borderId="2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/>
    </xf>
    <xf numFmtId="0" fontId="27" fillId="0" borderId="55" xfId="0" applyFont="1" applyBorder="1" applyAlignment="1">
      <alignment horizontal="center" vertical="top"/>
    </xf>
    <xf numFmtId="0" fontId="27" fillId="0" borderId="100" xfId="0" applyFont="1" applyBorder="1" applyAlignment="1">
      <alignment horizontal="center" vertical="top"/>
    </xf>
    <xf numFmtId="0" fontId="27" fillId="0" borderId="51" xfId="0" applyFont="1" applyBorder="1" applyAlignment="1">
      <alignment horizontal="center" vertical="top"/>
    </xf>
    <xf numFmtId="0" fontId="27" fillId="0" borderId="73" xfId="0" applyFont="1" applyBorder="1" applyAlignment="1">
      <alignment horizontal="center" vertical="top"/>
    </xf>
    <xf numFmtId="0" fontId="27" fillId="0" borderId="8" xfId="0" applyFont="1" applyBorder="1" applyAlignment="1">
      <alignment horizontal="center" vertical="top"/>
    </xf>
    <xf numFmtId="0" fontId="27" fillId="0" borderId="101" xfId="0" applyFont="1" applyBorder="1" applyAlignment="1">
      <alignment horizontal="center" vertical="top"/>
    </xf>
    <xf numFmtId="0" fontId="35" fillId="0" borderId="0" xfId="0" applyFont="1" applyBorder="1" applyAlignment="1" applyProtection="1">
      <alignment horizontal="left" wrapText="1"/>
      <protection locked="0"/>
    </xf>
    <xf numFmtId="0" fontId="35" fillId="0" borderId="68" xfId="0" applyFont="1" applyBorder="1" applyAlignment="1" applyProtection="1">
      <alignment horizontal="left" wrapText="1"/>
      <protection locked="0"/>
    </xf>
    <xf numFmtId="0" fontId="35" fillId="0" borderId="56" xfId="0" applyFont="1" applyBorder="1" applyAlignment="1" applyProtection="1">
      <alignment horizontal="left" wrapText="1"/>
      <protection locked="0"/>
    </xf>
    <xf numFmtId="0" fontId="35" fillId="0" borderId="126" xfId="0" applyFont="1" applyBorder="1" applyAlignment="1" applyProtection="1">
      <alignment horizontal="left" wrapText="1"/>
      <protection locked="0"/>
    </xf>
    <xf numFmtId="0" fontId="9" fillId="0" borderId="118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30" fillId="0" borderId="92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125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center" vertical="center" wrapText="1"/>
    </xf>
    <xf numFmtId="0" fontId="28" fillId="0" borderId="118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10" fillId="0" borderId="118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5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3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164" fontId="21" fillId="0" borderId="90" xfId="0" applyNumberFormat="1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indexed="10"/>
      </font>
    </dxf>
    <dxf>
      <font>
        <condense val="0"/>
        <extend val="0"/>
        <color indexed="16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8"/>
  <sheetViews>
    <sheetView showGridLines="0" workbookViewId="0"/>
  </sheetViews>
  <sheetFormatPr defaultRowHeight="12.75" x14ac:dyDescent="0.2"/>
  <cols>
    <col min="1" max="1" width="2.42578125" style="107" customWidth="1"/>
    <col min="2" max="16384" width="9.140625" style="107"/>
  </cols>
  <sheetData>
    <row r="2" spans="2:17" x14ac:dyDescent="0.2">
      <c r="B2" s="235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7"/>
    </row>
    <row r="3" spans="2:17" x14ac:dyDescent="0.2">
      <c r="B3" s="235" t="s">
        <v>47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7"/>
    </row>
    <row r="4" spans="2:17" x14ac:dyDescent="0.2">
      <c r="B4" s="229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2:17" x14ac:dyDescent="0.2">
      <c r="B5" s="229" t="s">
        <v>48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8"/>
    </row>
    <row r="6" spans="2:17" x14ac:dyDescent="0.2">
      <c r="B6" s="226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1"/>
    </row>
    <row r="7" spans="2:17" x14ac:dyDescent="0.2">
      <c r="B7" s="229" t="s">
        <v>49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8"/>
    </row>
    <row r="8" spans="2:17" x14ac:dyDescent="0.2">
      <c r="B8" s="226" t="s">
        <v>97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8"/>
    </row>
    <row r="9" spans="2:17" x14ac:dyDescent="0.2">
      <c r="B9" s="229" t="s">
        <v>50</v>
      </c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8"/>
    </row>
    <row r="10" spans="2:17" x14ac:dyDescent="0.2">
      <c r="B10" s="229" t="s">
        <v>51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8"/>
    </row>
    <row r="11" spans="2:17" x14ac:dyDescent="0.2">
      <c r="B11" s="229" t="s">
        <v>52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8"/>
    </row>
    <row r="12" spans="2:17" x14ac:dyDescent="0.2">
      <c r="B12" s="229" t="s">
        <v>53</v>
      </c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8"/>
    </row>
    <row r="13" spans="2:17" x14ac:dyDescent="0.2">
      <c r="B13" s="229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8"/>
    </row>
    <row r="14" spans="2:17" x14ac:dyDescent="0.2">
      <c r="B14" s="229" t="s">
        <v>54</v>
      </c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8"/>
    </row>
    <row r="15" spans="2:17" x14ac:dyDescent="0.2">
      <c r="B15" s="229" t="s">
        <v>55</v>
      </c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8"/>
    </row>
    <row r="16" spans="2:17" x14ac:dyDescent="0.2">
      <c r="B16" s="229" t="s">
        <v>56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8"/>
    </row>
    <row r="17" spans="2:17" x14ac:dyDescent="0.2">
      <c r="B17" s="229" t="s">
        <v>57</v>
      </c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8"/>
    </row>
    <row r="18" spans="2:17" x14ac:dyDescent="0.2">
      <c r="B18" s="229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8"/>
    </row>
    <row r="19" spans="2:17" x14ac:dyDescent="0.2">
      <c r="B19" s="229" t="s">
        <v>119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8"/>
    </row>
    <row r="20" spans="2:17" ht="24.75" customHeight="1" x14ac:dyDescent="0.2">
      <c r="B20" s="241" t="s">
        <v>120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28"/>
    </row>
    <row r="21" spans="2:17" x14ac:dyDescent="0.2">
      <c r="B21" s="229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</row>
    <row r="22" spans="2:17" x14ac:dyDescent="0.2">
      <c r="B22" s="238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40"/>
    </row>
    <row r="23" spans="2:17" x14ac:dyDescent="0.2">
      <c r="J23" s="108"/>
    </row>
    <row r="24" spans="2:17" x14ac:dyDescent="0.2">
      <c r="J24" s="108"/>
    </row>
    <row r="25" spans="2:17" x14ac:dyDescent="0.2">
      <c r="J25" s="108"/>
    </row>
    <row r="26" spans="2:17" x14ac:dyDescent="0.2">
      <c r="J26" s="108"/>
    </row>
    <row r="27" spans="2:17" x14ac:dyDescent="0.2">
      <c r="J27" s="108"/>
    </row>
    <row r="28" spans="2:17" x14ac:dyDescent="0.2">
      <c r="J28" s="108"/>
    </row>
  </sheetData>
  <sheetProtection algorithmName="SHA-512" hashValue="KEG+M/xqiekITAVXTbzmY8+28MksI0VgyON8T9xMc4is3r+twgr4M3hTZU7HG+hm3x25d1ElB1FO80dUCR1qKg==" saltValue="1bM1QPjh/hANWw/fXLi1wg==" spinCount="100000" sheet="1" objects="1" scenarios="1" selectLockedCells="1"/>
  <mergeCells count="4">
    <mergeCell ref="B2:Q2"/>
    <mergeCell ref="B3:Q3"/>
    <mergeCell ref="B22:Q22"/>
    <mergeCell ref="B20:P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2"/>
    <pageSetUpPr fitToPage="1"/>
  </sheetPr>
  <dimension ref="A1:BE151"/>
  <sheetViews>
    <sheetView showGridLines="0" zoomScale="75" zoomScaleNormal="75" workbookViewId="0">
      <selection activeCell="AB10" sqref="AB10:AE10"/>
    </sheetView>
  </sheetViews>
  <sheetFormatPr defaultRowHeight="12.75" x14ac:dyDescent="0.2"/>
  <cols>
    <col min="1" max="1" width="5.5703125" style="19" customWidth="1"/>
    <col min="2" max="2" width="3.140625" style="19" customWidth="1"/>
    <col min="3" max="3" width="6.28515625" customWidth="1"/>
    <col min="4" max="4" width="4.85546875" hidden="1" customWidth="1"/>
    <col min="5" max="5" width="10.42578125" customWidth="1"/>
    <col min="6" max="18" width="9.140625" hidden="1" customWidth="1"/>
    <col min="20" max="20" width="31.42578125" customWidth="1"/>
    <col min="21" max="21" width="9.42578125" customWidth="1"/>
    <col min="22" max="22" width="9.85546875" customWidth="1"/>
    <col min="23" max="29" width="6.5703125" customWidth="1"/>
    <col min="30" max="30" width="10.28515625" customWidth="1"/>
    <col min="31" max="31" width="10.28515625" hidden="1" customWidth="1"/>
    <col min="32" max="35" width="4.5703125" customWidth="1"/>
    <col min="36" max="36" width="3.140625" customWidth="1"/>
    <col min="37" max="37" width="1.42578125" customWidth="1"/>
    <col min="38" max="38" width="3.42578125" style="18" customWidth="1"/>
    <col min="39" max="54" width="9.140625" style="18"/>
    <col min="55" max="57" width="9.140625" style="19"/>
  </cols>
  <sheetData>
    <row r="1" spans="1:57" s="19" customFormat="1" ht="23.25" customHeight="1" thickBot="1" x14ac:dyDescent="0.25"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3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</row>
    <row r="2" spans="1:57" ht="13.5" customHeight="1" x14ac:dyDescent="0.2">
      <c r="A2" s="214"/>
      <c r="B2" s="216"/>
      <c r="C2" s="310" t="s">
        <v>58</v>
      </c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2"/>
      <c r="AE2" s="60"/>
      <c r="AF2" s="31"/>
      <c r="AG2" s="34"/>
      <c r="AH2" s="32"/>
      <c r="AI2" s="32"/>
      <c r="AJ2" s="31"/>
      <c r="AK2" s="34"/>
      <c r="AL2" s="49"/>
    </row>
    <row r="3" spans="1:57" ht="13.5" customHeight="1" thickBot="1" x14ac:dyDescent="0.4">
      <c r="A3" s="214"/>
      <c r="B3" s="217"/>
      <c r="C3" s="310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2"/>
      <c r="AE3" s="60"/>
      <c r="AF3" s="10"/>
      <c r="AG3" s="110"/>
      <c r="AH3" s="110"/>
      <c r="AI3" s="128"/>
      <c r="AJ3" s="129"/>
      <c r="AK3" s="112"/>
      <c r="AL3" s="44"/>
    </row>
    <row r="4" spans="1:57" ht="14.25" customHeight="1" x14ac:dyDescent="0.2">
      <c r="A4" s="214"/>
      <c r="B4" s="35"/>
      <c r="C4" s="310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2"/>
      <c r="AE4" s="34"/>
      <c r="AF4" s="109"/>
      <c r="AG4" s="313" t="s">
        <v>30</v>
      </c>
      <c r="AH4" s="314"/>
      <c r="AI4" s="131"/>
      <c r="AJ4" s="132"/>
      <c r="AK4" s="115"/>
      <c r="AL4" s="51"/>
    </row>
    <row r="5" spans="1:57" ht="9" customHeight="1" x14ac:dyDescent="0.2">
      <c r="A5" s="214"/>
      <c r="B5" s="36"/>
      <c r="C5" s="310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2"/>
      <c r="AE5" s="76"/>
      <c r="AF5" s="109"/>
      <c r="AG5" s="315"/>
      <c r="AH5" s="316"/>
      <c r="AI5" s="116"/>
      <c r="AJ5" s="133"/>
      <c r="AK5" s="115"/>
      <c r="AL5" s="45"/>
    </row>
    <row r="6" spans="1:57" ht="16.5" customHeight="1" x14ac:dyDescent="0.2">
      <c r="A6" s="214"/>
      <c r="B6" s="204"/>
      <c r="C6" s="190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249" t="s">
        <v>114</v>
      </c>
      <c r="T6" s="249"/>
      <c r="U6" s="249"/>
      <c r="V6" s="249"/>
      <c r="W6" s="249"/>
      <c r="X6" s="249"/>
      <c r="Y6" s="250"/>
      <c r="Z6" s="184"/>
      <c r="AA6" s="184"/>
      <c r="AB6" s="184"/>
      <c r="AC6" s="184"/>
      <c r="AD6" s="184"/>
      <c r="AE6" s="184"/>
      <c r="AF6" s="39"/>
      <c r="AG6" s="317"/>
      <c r="AH6" s="318"/>
      <c r="AI6" s="119"/>
      <c r="AJ6" s="134"/>
      <c r="AK6" s="111"/>
      <c r="AL6" s="51"/>
    </row>
    <row r="7" spans="1:57" s="16" customFormat="1" ht="21" customHeight="1" x14ac:dyDescent="0.3">
      <c r="A7" s="215"/>
      <c r="B7" s="205"/>
      <c r="C7" s="201" t="s">
        <v>22</v>
      </c>
      <c r="D7" s="19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251"/>
      <c r="T7" s="251"/>
      <c r="U7" s="251"/>
      <c r="V7" s="251"/>
      <c r="W7" s="251"/>
      <c r="X7" s="251"/>
      <c r="Y7" s="252"/>
      <c r="Z7" s="195"/>
      <c r="AA7" s="126"/>
      <c r="AB7" s="126"/>
      <c r="AC7" s="196"/>
      <c r="AD7" s="126"/>
      <c r="AE7" s="17"/>
      <c r="AF7" s="203"/>
      <c r="AG7" s="130"/>
      <c r="AH7" s="130"/>
      <c r="AI7" s="113"/>
      <c r="AJ7" s="114"/>
      <c r="AK7" s="118"/>
      <c r="AL7" s="61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1"/>
      <c r="BD7" s="21"/>
      <c r="BE7" s="21"/>
    </row>
    <row r="8" spans="1:57" s="16" customFormat="1" ht="34.5" customHeight="1" x14ac:dyDescent="0.3">
      <c r="A8" s="215"/>
      <c r="B8" s="205"/>
      <c r="C8" s="202" t="s">
        <v>20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320" t="s">
        <v>115</v>
      </c>
      <c r="U8" s="320"/>
      <c r="V8" s="320"/>
      <c r="W8" s="320"/>
      <c r="X8" s="320"/>
      <c r="Y8" s="321"/>
      <c r="Z8" s="189" t="s">
        <v>23</v>
      </c>
      <c r="AA8" s="17"/>
      <c r="AB8" s="319" t="s">
        <v>117</v>
      </c>
      <c r="AC8" s="319"/>
      <c r="AD8" s="319"/>
      <c r="AE8" s="319"/>
      <c r="AF8" s="206"/>
      <c r="AG8" s="299"/>
      <c r="AH8" s="300"/>
      <c r="AI8" s="135"/>
      <c r="AJ8" s="136"/>
      <c r="AK8" s="118"/>
      <c r="AL8" s="61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1"/>
      <c r="BD8" s="21"/>
      <c r="BE8" s="21"/>
    </row>
    <row r="9" spans="1:57" s="16" customFormat="1" ht="7.5" customHeight="1" x14ac:dyDescent="0.3">
      <c r="A9" s="215"/>
      <c r="B9" s="205"/>
      <c r="C9" s="197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7"/>
      <c r="U9" s="17"/>
      <c r="V9" s="17"/>
      <c r="W9" s="17"/>
      <c r="X9" s="17"/>
      <c r="Y9" s="194"/>
      <c r="Z9" s="197"/>
      <c r="AA9" s="193"/>
      <c r="AB9" s="193"/>
      <c r="AC9" s="193"/>
      <c r="AD9" s="193"/>
      <c r="AE9" s="193"/>
      <c r="AF9" s="206"/>
      <c r="AG9" s="199"/>
      <c r="AH9" s="117"/>
      <c r="AI9" s="114"/>
      <c r="AJ9" s="114"/>
      <c r="AK9" s="118"/>
      <c r="AL9" s="61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1"/>
      <c r="BD9" s="21"/>
      <c r="BE9" s="21"/>
    </row>
    <row r="10" spans="1:57" s="16" customFormat="1" ht="27.75" customHeight="1" thickBot="1" x14ac:dyDescent="0.35">
      <c r="A10" s="215"/>
      <c r="B10" s="205"/>
      <c r="C10" s="189" t="s">
        <v>21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319" t="s">
        <v>116</v>
      </c>
      <c r="T10" s="319"/>
      <c r="U10" s="319"/>
      <c r="V10" s="319"/>
      <c r="W10" s="319"/>
      <c r="X10" s="319"/>
      <c r="Y10" s="322"/>
      <c r="Z10" s="189" t="s">
        <v>24</v>
      </c>
      <c r="AA10" s="17"/>
      <c r="AB10" s="303" t="s">
        <v>118</v>
      </c>
      <c r="AC10" s="303"/>
      <c r="AD10" s="303"/>
      <c r="AE10" s="303"/>
      <c r="AF10" s="206"/>
      <c r="AG10" s="200"/>
      <c r="AH10" s="62"/>
      <c r="AI10" s="63"/>
      <c r="AJ10" s="63"/>
      <c r="AK10" s="69"/>
      <c r="AL10" s="46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1"/>
      <c r="BD10" s="21"/>
      <c r="BE10" s="21"/>
    </row>
    <row r="11" spans="1:57" ht="22.5" customHeight="1" thickBot="1" x14ac:dyDescent="0.25">
      <c r="A11" s="214"/>
      <c r="B11" s="198"/>
      <c r="C11" s="207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7"/>
      <c r="Z11" s="207"/>
      <c r="AA11" s="208"/>
      <c r="AB11" s="208"/>
      <c r="AC11" s="208"/>
      <c r="AD11" s="208"/>
      <c r="AE11" s="5"/>
      <c r="AF11" s="5"/>
      <c r="AG11" s="177"/>
      <c r="AH11" s="37"/>
      <c r="AI11" s="37"/>
      <c r="AJ11" s="5"/>
      <c r="AK11" s="38"/>
      <c r="AL11" s="57"/>
    </row>
    <row r="12" spans="1:57" s="14" customFormat="1" ht="27.75" customHeight="1" x14ac:dyDescent="0.2">
      <c r="A12" s="223"/>
      <c r="B12" s="218"/>
      <c r="C12" s="323"/>
      <c r="D12" s="343" t="s">
        <v>25</v>
      </c>
      <c r="E12" s="341" t="s">
        <v>31</v>
      </c>
      <c r="F12" s="97"/>
      <c r="G12" s="98"/>
      <c r="H12" s="99"/>
      <c r="I12" s="100"/>
      <c r="J12" s="100"/>
      <c r="K12" s="101"/>
      <c r="L12" s="101"/>
      <c r="M12" s="101"/>
      <c r="N12" s="101"/>
      <c r="O12" s="101"/>
      <c r="P12" s="101"/>
      <c r="Q12" s="101"/>
      <c r="R12" s="101"/>
      <c r="S12" s="336" t="s">
        <v>32</v>
      </c>
      <c r="T12" s="337"/>
      <c r="U12" s="253" t="s">
        <v>44</v>
      </c>
      <c r="V12" s="253" t="s">
        <v>34</v>
      </c>
      <c r="W12" s="325" t="s">
        <v>33</v>
      </c>
      <c r="X12" s="326"/>
      <c r="Y12" s="326"/>
      <c r="Z12" s="326"/>
      <c r="AA12" s="326"/>
      <c r="AB12" s="326"/>
      <c r="AC12" s="327"/>
      <c r="AD12" s="301" t="s">
        <v>37</v>
      </c>
      <c r="AE12" s="253" t="s">
        <v>34</v>
      </c>
      <c r="AF12" s="328" t="s">
        <v>35</v>
      </c>
      <c r="AG12" s="329"/>
      <c r="AH12" s="329"/>
      <c r="AI12" s="329"/>
      <c r="AJ12" s="330"/>
      <c r="AK12" s="331"/>
      <c r="AL12" s="47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3"/>
      <c r="BD12" s="23"/>
      <c r="BE12" s="23"/>
    </row>
    <row r="13" spans="1:57" s="15" customFormat="1" ht="25.5" customHeight="1" thickBot="1" x14ac:dyDescent="0.25">
      <c r="A13" s="224"/>
      <c r="B13" s="219"/>
      <c r="C13" s="324"/>
      <c r="D13" s="344"/>
      <c r="E13" s="342"/>
      <c r="F13" s="102"/>
      <c r="G13" s="103"/>
      <c r="H13" s="104"/>
      <c r="I13" s="100" t="s">
        <v>38</v>
      </c>
      <c r="J13" s="100"/>
      <c r="K13" s="101" t="s">
        <v>39</v>
      </c>
      <c r="L13" s="101"/>
      <c r="M13" s="101" t="s">
        <v>40</v>
      </c>
      <c r="N13" s="101"/>
      <c r="O13" s="101" t="s">
        <v>41</v>
      </c>
      <c r="P13" s="101"/>
      <c r="Q13" s="101" t="s">
        <v>42</v>
      </c>
      <c r="R13" s="101"/>
      <c r="S13" s="338"/>
      <c r="T13" s="339"/>
      <c r="U13" s="340"/>
      <c r="V13" s="254"/>
      <c r="W13" s="95">
        <v>1</v>
      </c>
      <c r="X13" s="96">
        <v>2</v>
      </c>
      <c r="Y13" s="93">
        <v>3</v>
      </c>
      <c r="Z13" s="93">
        <v>4</v>
      </c>
      <c r="AA13" s="96">
        <v>5</v>
      </c>
      <c r="AB13" s="93">
        <v>6</v>
      </c>
      <c r="AC13" s="94">
        <v>7</v>
      </c>
      <c r="AD13" s="302"/>
      <c r="AE13" s="254"/>
      <c r="AF13" s="332"/>
      <c r="AG13" s="333"/>
      <c r="AH13" s="333"/>
      <c r="AI13" s="333"/>
      <c r="AJ13" s="334"/>
      <c r="AK13" s="335"/>
      <c r="AL13" s="58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5"/>
      <c r="BD13" s="25"/>
      <c r="BE13" s="25"/>
    </row>
    <row r="14" spans="1:57" s="2" customFormat="1" ht="30.75" customHeight="1" x14ac:dyDescent="0.35">
      <c r="A14" s="225"/>
      <c r="B14" s="220"/>
      <c r="C14" s="141">
        <v>1</v>
      </c>
      <c r="D14" s="268" t="str">
        <f>C15</f>
        <v>VOL</v>
      </c>
      <c r="E14" s="164">
        <v>101</v>
      </c>
      <c r="F14" s="13">
        <f>IF(E14=0,1,0)</f>
        <v>0</v>
      </c>
      <c r="G14" s="9">
        <f>IF(H15=0,1,0)</f>
        <v>0</v>
      </c>
      <c r="H14" s="165"/>
      <c r="I14" s="166">
        <f>IF(F15=1,I15,0)</f>
        <v>1</v>
      </c>
      <c r="J14" s="166"/>
      <c r="K14" s="166">
        <f>IF(F15=1,K15,0)</f>
        <v>0</v>
      </c>
      <c r="L14" s="166"/>
      <c r="M14" s="166">
        <f>IF(F15=1,M15,0)</f>
        <v>0</v>
      </c>
      <c r="N14" s="166"/>
      <c r="O14" s="166">
        <f>IF(F15=1,O15,0)</f>
        <v>0</v>
      </c>
      <c r="P14" s="166"/>
      <c r="Q14" s="166">
        <f>IF(F15=1,Q15,0)</f>
        <v>0</v>
      </c>
      <c r="R14" s="166"/>
      <c r="S14" s="269" t="str">
        <f>IF(E14&gt;0,(VLOOKUP(E14,'DD Table'!A2:F107,2,FALSE)),0)</f>
        <v>Forward Dive</v>
      </c>
      <c r="T14" s="270"/>
      <c r="U14" s="275" t="str">
        <f>IF(E15="A","Straight",IF(E15="B","Pike",IF(E15="C","Tuck",IF(E15="D","Free",))))</f>
        <v>Pike</v>
      </c>
      <c r="V14" s="255">
        <f>AE14</f>
        <v>1.3</v>
      </c>
      <c r="W14" s="277"/>
      <c r="X14" s="268"/>
      <c r="Y14" s="268"/>
      <c r="Z14" s="268"/>
      <c r="AA14" s="268"/>
      <c r="AB14" s="268"/>
      <c r="AC14" s="279"/>
      <c r="AD14" s="278"/>
      <c r="AE14" s="273">
        <f>IF(E14&gt;0,(VLOOKUP(E14,'DD Table'!A2:F107,'Dive Sheet'!H15,FALSE)),0)</f>
        <v>1.3</v>
      </c>
      <c r="AF14" s="345"/>
      <c r="AG14" s="345"/>
      <c r="AH14" s="348"/>
      <c r="AI14" s="346" t="s">
        <v>36</v>
      </c>
      <c r="AJ14" s="350"/>
      <c r="AK14" s="351"/>
      <c r="AL14" s="55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7"/>
      <c r="BD14" s="27"/>
      <c r="BE14" s="27"/>
    </row>
    <row r="15" spans="1:57" s="2" customFormat="1" ht="30.75" customHeight="1" x14ac:dyDescent="0.2">
      <c r="A15" s="225"/>
      <c r="B15" s="220"/>
      <c r="C15" s="137" t="s">
        <v>45</v>
      </c>
      <c r="D15" s="263"/>
      <c r="E15" s="171" t="s">
        <v>1</v>
      </c>
      <c r="F15" s="8">
        <f>IF(D14="VOL",1,IF(D14="OPT",2,))</f>
        <v>1</v>
      </c>
      <c r="G15" s="7">
        <f>IF(D14="VOL",AE14,0)</f>
        <v>1.3</v>
      </c>
      <c r="H15" s="167">
        <f>IF(E15="A",5,IF(E15="B",4,IF(E15="C",3,IF(E15="D",6,))))</f>
        <v>4</v>
      </c>
      <c r="I15" s="168">
        <f>IF(E14&gt;114,0,IF(E14&lt;100,0,1))</f>
        <v>1</v>
      </c>
      <c r="J15" s="168">
        <f>IF(I15=1,F15,0)</f>
        <v>1</v>
      </c>
      <c r="K15" s="165">
        <f>IF(E14&gt;214,0,IF(E14&lt;200,0,1))</f>
        <v>0</v>
      </c>
      <c r="L15" s="168">
        <f>IF(K15=1,F15,0)</f>
        <v>0</v>
      </c>
      <c r="M15" s="165">
        <f>IF(E14&gt;314,0,IF(E14&lt;300,0,1))</f>
        <v>0</v>
      </c>
      <c r="N15" s="168">
        <f>IF(M15=1,F15,0)</f>
        <v>0</v>
      </c>
      <c r="O15" s="165">
        <f>IF(E14&gt;414,0,IF(E14&lt;400,0,1))</f>
        <v>0</v>
      </c>
      <c r="P15" s="168">
        <f>IF(O15=1,F15,0)</f>
        <v>0</v>
      </c>
      <c r="Q15" s="165">
        <f>IF(E14&gt;5000,1,0)</f>
        <v>0</v>
      </c>
      <c r="R15" s="168">
        <f>IF(Q15=1,F15,0)</f>
        <v>0</v>
      </c>
      <c r="S15" s="271"/>
      <c r="T15" s="272"/>
      <c r="U15" s="276"/>
      <c r="V15" s="258"/>
      <c r="W15" s="261"/>
      <c r="X15" s="263"/>
      <c r="Y15" s="263"/>
      <c r="Z15" s="263"/>
      <c r="AA15" s="263"/>
      <c r="AB15" s="263"/>
      <c r="AC15" s="280"/>
      <c r="AD15" s="267"/>
      <c r="AE15" s="274"/>
      <c r="AF15" s="263"/>
      <c r="AG15" s="263"/>
      <c r="AH15" s="349"/>
      <c r="AI15" s="347"/>
      <c r="AJ15" s="352"/>
      <c r="AK15" s="353"/>
      <c r="AL15" s="5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7"/>
      <c r="BD15" s="27"/>
      <c r="BE15" s="27"/>
    </row>
    <row r="16" spans="1:57" s="2" customFormat="1" ht="30.75" customHeight="1" x14ac:dyDescent="0.35">
      <c r="A16" s="225"/>
      <c r="B16" s="220"/>
      <c r="C16" s="140">
        <v>2</v>
      </c>
      <c r="D16" s="262" t="str">
        <f>C17</f>
        <v>OPT</v>
      </c>
      <c r="E16" s="169">
        <v>102</v>
      </c>
      <c r="F16" s="13">
        <f>IF(E16=0,1,0)</f>
        <v>0</v>
      </c>
      <c r="G16" s="9">
        <f>IF(H17=0,1,0)</f>
        <v>0</v>
      </c>
      <c r="H16" s="167"/>
      <c r="I16" s="166">
        <f>IF(F17=1,I17,0)</f>
        <v>0</v>
      </c>
      <c r="J16" s="166"/>
      <c r="K16" s="166">
        <f>IF(F17=1,K17,0)</f>
        <v>0</v>
      </c>
      <c r="L16" s="166"/>
      <c r="M16" s="166">
        <f>IF(F17=1,M17,0)</f>
        <v>0</v>
      </c>
      <c r="N16" s="166"/>
      <c r="O16" s="166">
        <f>IF(F17=1,O17,0)</f>
        <v>0</v>
      </c>
      <c r="P16" s="166"/>
      <c r="Q16" s="166">
        <f>IF(F17=1,Q17,0)</f>
        <v>0</v>
      </c>
      <c r="R16" s="166"/>
      <c r="S16" s="281" t="str">
        <f>IF(E16&gt;0,(VLOOKUP(E16,'DD Table'!A2:F107,2,FALSE)),0)</f>
        <v>Forward Somersault</v>
      </c>
      <c r="T16" s="282"/>
      <c r="U16" s="283" t="str">
        <f t="shared" ref="U16" si="0">IF(E17="A","Straight",IF(E17="B","Pike",IF(E17="C","Tuck",IF(E17="D","Free",))))</f>
        <v>Tuck</v>
      </c>
      <c r="V16" s="257">
        <f t="shared" ref="V16" si="1">AE16</f>
        <v>1.4</v>
      </c>
      <c r="W16" s="260"/>
      <c r="X16" s="262"/>
      <c r="Y16" s="262"/>
      <c r="Z16" s="262"/>
      <c r="AA16" s="262"/>
      <c r="AB16" s="262"/>
      <c r="AC16" s="284"/>
      <c r="AD16" s="266"/>
      <c r="AE16" s="264">
        <f>IF(E16&gt;0,(VLOOKUP(E16,'DD Table'!A2:F107,H17,FALSE)),0)</f>
        <v>1.4</v>
      </c>
      <c r="AF16" s="6"/>
      <c r="AG16" s="6"/>
      <c r="AH16" s="123"/>
      <c r="AI16" s="120" t="s">
        <v>36</v>
      </c>
      <c r="AJ16" s="308"/>
      <c r="AK16" s="309"/>
      <c r="AL16" s="54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7"/>
      <c r="BD16" s="27"/>
      <c r="BE16" s="27"/>
    </row>
    <row r="17" spans="1:57" s="2" customFormat="1" ht="30.75" customHeight="1" x14ac:dyDescent="0.2">
      <c r="A17" s="225"/>
      <c r="B17" s="220"/>
      <c r="C17" s="137" t="s">
        <v>46</v>
      </c>
      <c r="D17" s="263"/>
      <c r="E17" s="171" t="s">
        <v>2</v>
      </c>
      <c r="F17" s="8">
        <f>IF(D16="VOL",1,IF(D16="OPT",2,))</f>
        <v>2</v>
      </c>
      <c r="G17" s="7">
        <f>IF(D16="VOL",AE16,0)</f>
        <v>0</v>
      </c>
      <c r="H17" s="167">
        <f>IF(E17="A",5,IF(E17="B",4,IF(E17="C",3,IF(E17="D",6,))))</f>
        <v>3</v>
      </c>
      <c r="I17" s="168">
        <f>IF(E16&gt;114,0,IF(E16&lt;100,0,1))</f>
        <v>1</v>
      </c>
      <c r="J17" s="168">
        <f>IF(I17=1,F17,0)</f>
        <v>2</v>
      </c>
      <c r="K17" s="165">
        <f>IF(E16&gt;214,0,IF(E16&lt;200,0,1))</f>
        <v>0</v>
      </c>
      <c r="L17" s="168">
        <f>IF(K17=1,F17,0)</f>
        <v>0</v>
      </c>
      <c r="M17" s="165">
        <f>IF(E16&gt;314,0,IF(E16&lt;300,0,1))</f>
        <v>0</v>
      </c>
      <c r="N17" s="168">
        <f>IF(M17=1,F17,0)</f>
        <v>0</v>
      </c>
      <c r="O17" s="165">
        <f>IF(E16&gt;414,0,IF(E16&lt;400,0,1))</f>
        <v>0</v>
      </c>
      <c r="P17" s="168">
        <f>IF(O17=1,F17,0)</f>
        <v>0</v>
      </c>
      <c r="Q17" s="165">
        <f>IF(E16&gt;5000,1,0)</f>
        <v>0</v>
      </c>
      <c r="R17" s="168">
        <f>IF(Q17=1,F17,0)</f>
        <v>0</v>
      </c>
      <c r="S17" s="271"/>
      <c r="T17" s="272"/>
      <c r="U17" s="276"/>
      <c r="V17" s="256"/>
      <c r="W17" s="261"/>
      <c r="X17" s="263"/>
      <c r="Y17" s="263"/>
      <c r="Z17" s="263"/>
      <c r="AA17" s="263"/>
      <c r="AB17" s="263"/>
      <c r="AC17" s="280"/>
      <c r="AD17" s="267"/>
      <c r="AE17" s="265"/>
      <c r="AF17" s="6"/>
      <c r="AG17" s="6"/>
      <c r="AH17" s="123"/>
      <c r="AI17" s="120" t="s">
        <v>36</v>
      </c>
      <c r="AJ17" s="308"/>
      <c r="AK17" s="309"/>
      <c r="AL17" s="54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7"/>
      <c r="BD17" s="27"/>
      <c r="BE17" s="27"/>
    </row>
    <row r="18" spans="1:57" ht="30.75" customHeight="1" x14ac:dyDescent="0.35">
      <c r="A18" s="214"/>
      <c r="B18" s="221"/>
      <c r="C18" s="140">
        <v>3</v>
      </c>
      <c r="D18" s="262" t="str">
        <f>C19</f>
        <v>VOL</v>
      </c>
      <c r="E18" s="169">
        <v>201</v>
      </c>
      <c r="F18" s="13">
        <f>IF(E18=0,1,0)</f>
        <v>0</v>
      </c>
      <c r="G18" s="9">
        <f>IF(H19=0,1,0)</f>
        <v>0</v>
      </c>
      <c r="H18" s="167"/>
      <c r="I18" s="166">
        <f>IF(F19=1,I19,0)</f>
        <v>0</v>
      </c>
      <c r="J18" s="166"/>
      <c r="K18" s="166">
        <f>IF(F19=1,K19,0)</f>
        <v>1</v>
      </c>
      <c r="L18" s="166"/>
      <c r="M18" s="166">
        <f>IF(F19=1,M19,0)</f>
        <v>0</v>
      </c>
      <c r="N18" s="166"/>
      <c r="O18" s="166">
        <f>IF(F19=1,O19,0)</f>
        <v>0</v>
      </c>
      <c r="P18" s="166"/>
      <c r="Q18" s="166">
        <f>IF(F19=1,Q19,0)</f>
        <v>0</v>
      </c>
      <c r="R18" s="166"/>
      <c r="S18" s="281" t="str">
        <f>IF(E18&gt;0,(VLOOKUP(E18,'DD Table'!A2:F107,2,FALSE)),0)</f>
        <v>Back Dive</v>
      </c>
      <c r="T18" s="282"/>
      <c r="U18" s="283" t="str">
        <f t="shared" ref="U18" si="2">IF(E19="A","Straight",IF(E19="B","Pike",IF(E19="C","Tuck",IF(E19="D","Free",))))</f>
        <v>Straight</v>
      </c>
      <c r="V18" s="257">
        <f t="shared" ref="V18" si="3">AE18</f>
        <v>1.7</v>
      </c>
      <c r="W18" s="260"/>
      <c r="X18" s="262"/>
      <c r="Y18" s="262"/>
      <c r="Z18" s="262"/>
      <c r="AA18" s="262"/>
      <c r="AB18" s="262"/>
      <c r="AC18" s="284"/>
      <c r="AD18" s="266"/>
      <c r="AE18" s="264">
        <f>IF(E18&gt;0,(VLOOKUP(E18,'DD Table'!A2:F107,H19,FALSE)),0)</f>
        <v>1.7</v>
      </c>
      <c r="AF18" s="6"/>
      <c r="AG18" s="6"/>
      <c r="AH18" s="123"/>
      <c r="AI18" s="120" t="s">
        <v>36</v>
      </c>
      <c r="AJ18" s="308"/>
      <c r="AK18" s="309"/>
      <c r="AL18" s="45"/>
      <c r="AN18" s="28"/>
    </row>
    <row r="19" spans="1:57" ht="30.75" customHeight="1" x14ac:dyDescent="0.2">
      <c r="A19" s="214"/>
      <c r="B19" s="222"/>
      <c r="C19" s="137" t="s">
        <v>45</v>
      </c>
      <c r="D19" s="263"/>
      <c r="E19" s="171" t="s">
        <v>0</v>
      </c>
      <c r="F19" s="8">
        <f>IF(D18="VOL",1,IF(D18="OPT",2,))</f>
        <v>1</v>
      </c>
      <c r="G19" s="7">
        <f>IF(D18="VOL",AE18,0)</f>
        <v>1.7</v>
      </c>
      <c r="H19" s="167">
        <f>IF(E19="A",5,IF(E19="B",4,IF(E19="C",3,IF(E19="D",6,))))</f>
        <v>5</v>
      </c>
      <c r="I19" s="168">
        <f>IF(E18&gt;114,0,IF(E18&lt;100,0,1))</f>
        <v>0</v>
      </c>
      <c r="J19" s="168">
        <f>IF(I19=1,F19,0)</f>
        <v>0</v>
      </c>
      <c r="K19" s="165">
        <f>IF(E18&gt;214,0,IF(E18&lt;200,0,1))</f>
        <v>1</v>
      </c>
      <c r="L19" s="168">
        <f>IF(K19=1,F19,0)</f>
        <v>1</v>
      </c>
      <c r="M19" s="165">
        <f>IF(E18&gt;314,0,IF(E18&lt;300,0,1))</f>
        <v>0</v>
      </c>
      <c r="N19" s="168">
        <f>IF(M19=1,F19,0)</f>
        <v>0</v>
      </c>
      <c r="O19" s="165">
        <f>IF(E18&gt;414,0,IF(E18&lt;400,0,1))</f>
        <v>0</v>
      </c>
      <c r="P19" s="168">
        <f>IF(O19=1,F19,0)</f>
        <v>0</v>
      </c>
      <c r="Q19" s="165">
        <f>IF(E18&gt;5000,1,0)</f>
        <v>0</v>
      </c>
      <c r="R19" s="168">
        <f>IF(Q19=1,F19,0)</f>
        <v>0</v>
      </c>
      <c r="S19" s="271"/>
      <c r="T19" s="272"/>
      <c r="U19" s="276"/>
      <c r="V19" s="258"/>
      <c r="W19" s="261"/>
      <c r="X19" s="263"/>
      <c r="Y19" s="263"/>
      <c r="Z19" s="263"/>
      <c r="AA19" s="263"/>
      <c r="AB19" s="263"/>
      <c r="AC19" s="280"/>
      <c r="AD19" s="267"/>
      <c r="AE19" s="265"/>
      <c r="AF19" s="6"/>
      <c r="AG19" s="6"/>
      <c r="AH19" s="123"/>
      <c r="AI19" s="120" t="s">
        <v>36</v>
      </c>
      <c r="AJ19" s="308"/>
      <c r="AK19" s="309"/>
      <c r="AL19" s="52"/>
    </row>
    <row r="20" spans="1:57" ht="30.75" customHeight="1" x14ac:dyDescent="0.35">
      <c r="A20" s="214"/>
      <c r="B20" s="221"/>
      <c r="C20" s="139">
        <v>4</v>
      </c>
      <c r="D20" s="262" t="str">
        <f>C21</f>
        <v>OPT</v>
      </c>
      <c r="E20" s="169">
        <v>202</v>
      </c>
      <c r="F20" s="13">
        <f>IF(E20=0,1,0)</f>
        <v>0</v>
      </c>
      <c r="G20" s="9">
        <f>IF(H21=0,1,0)</f>
        <v>0</v>
      </c>
      <c r="H20" s="167"/>
      <c r="I20" s="166">
        <f>IF(F21=1,I21,0)</f>
        <v>0</v>
      </c>
      <c r="J20" s="166"/>
      <c r="K20" s="166">
        <f>IF(F21=1,K21,0)</f>
        <v>0</v>
      </c>
      <c r="L20" s="166"/>
      <c r="M20" s="166">
        <f>IF(F21=1,M21,0)</f>
        <v>0</v>
      </c>
      <c r="N20" s="166"/>
      <c r="O20" s="166">
        <f>IF(F21=1,O21,0)</f>
        <v>0</v>
      </c>
      <c r="P20" s="166"/>
      <c r="Q20" s="166">
        <f>IF(F21=1,Q21,0)</f>
        <v>0</v>
      </c>
      <c r="R20" s="166"/>
      <c r="S20" s="281" t="str">
        <f>IF(E20&gt;0,(VLOOKUP(E20,'DD Table'!A2:F107,2,FALSE)),0)</f>
        <v>Back Somersault</v>
      </c>
      <c r="T20" s="282"/>
      <c r="U20" s="283" t="str">
        <f t="shared" ref="U20" si="4">IF(E21="A","Straight",IF(E21="B","Pike",IF(E21="C","Tuck",IF(E21="D","Free",))))</f>
        <v>Pike</v>
      </c>
      <c r="V20" s="255">
        <f t="shared" ref="V20" si="5">AE20</f>
        <v>1.6</v>
      </c>
      <c r="W20" s="260"/>
      <c r="X20" s="262"/>
      <c r="Y20" s="262"/>
      <c r="Z20" s="262"/>
      <c r="AA20" s="262"/>
      <c r="AB20" s="262"/>
      <c r="AC20" s="284"/>
      <c r="AD20" s="266"/>
      <c r="AE20" s="264">
        <f>IF(E20&gt;0,(VLOOKUP(E20,'DD Table'!A2:F107,H21,FALSE)),0)</f>
        <v>1.6</v>
      </c>
      <c r="AF20" s="6"/>
      <c r="AG20" s="6"/>
      <c r="AH20" s="123"/>
      <c r="AI20" s="120" t="s">
        <v>36</v>
      </c>
      <c r="AJ20" s="308"/>
      <c r="AK20" s="309"/>
      <c r="AL20" s="52"/>
    </row>
    <row r="21" spans="1:57" ht="30.75" customHeight="1" x14ac:dyDescent="0.2">
      <c r="A21" s="214"/>
      <c r="B21" s="222"/>
      <c r="C21" s="137" t="s">
        <v>46</v>
      </c>
      <c r="D21" s="263"/>
      <c r="E21" s="171" t="s">
        <v>1</v>
      </c>
      <c r="F21" s="8">
        <f>IF(D20="VOL",1,IF(D20="OPT",2,))</f>
        <v>2</v>
      </c>
      <c r="G21" s="7">
        <f>IF(D20="VOL",AE20,0)</f>
        <v>0</v>
      </c>
      <c r="H21" s="167">
        <f>IF(E21="A",5,IF(E21="B",4,IF(E21="C",3,IF(E21="D",6,))))</f>
        <v>4</v>
      </c>
      <c r="I21" s="168">
        <f>IF(E20&gt;114,0,IF(E20&lt;100,0,1))</f>
        <v>0</v>
      </c>
      <c r="J21" s="168">
        <f>IF(I21=1,F21,0)</f>
        <v>0</v>
      </c>
      <c r="K21" s="165">
        <f>IF(E20&gt;214,0,IF(E20&lt;200,0,1))</f>
        <v>1</v>
      </c>
      <c r="L21" s="168">
        <f>IF(K21=1,F21,0)</f>
        <v>2</v>
      </c>
      <c r="M21" s="165">
        <f>IF(E20&gt;314,0,IF(E20&lt;300,0,1))</f>
        <v>0</v>
      </c>
      <c r="N21" s="168">
        <f>IF(M21=1,F21,0)</f>
        <v>0</v>
      </c>
      <c r="O21" s="165">
        <f>IF(E20&gt;414,0,IF(E20&lt;400,0,1))</f>
        <v>0</v>
      </c>
      <c r="P21" s="168">
        <f>IF(O21=1,F21,0)</f>
        <v>0</v>
      </c>
      <c r="Q21" s="165">
        <f>IF(E20&gt;5000,1,0)</f>
        <v>0</v>
      </c>
      <c r="R21" s="168">
        <f>IF(Q21=1,F21,0)</f>
        <v>0</v>
      </c>
      <c r="S21" s="271"/>
      <c r="T21" s="272"/>
      <c r="U21" s="276"/>
      <c r="V21" s="256"/>
      <c r="W21" s="261"/>
      <c r="X21" s="263"/>
      <c r="Y21" s="263"/>
      <c r="Z21" s="263"/>
      <c r="AA21" s="263"/>
      <c r="AB21" s="263"/>
      <c r="AC21" s="280"/>
      <c r="AD21" s="267"/>
      <c r="AE21" s="265"/>
      <c r="AF21" s="6"/>
      <c r="AG21" s="6"/>
      <c r="AH21" s="123"/>
      <c r="AI21" s="120" t="s">
        <v>36</v>
      </c>
      <c r="AJ21" s="308"/>
      <c r="AK21" s="309"/>
      <c r="AL21" s="50"/>
    </row>
    <row r="22" spans="1:57" ht="30.75" customHeight="1" x14ac:dyDescent="0.35">
      <c r="A22" s="214"/>
      <c r="B22" s="221"/>
      <c r="C22" s="139">
        <v>5</v>
      </c>
      <c r="D22" s="262" t="str">
        <f>C23</f>
        <v>OPT</v>
      </c>
      <c r="E22" s="169">
        <v>401</v>
      </c>
      <c r="F22" s="13">
        <f>IF(E22=0,1,0)</f>
        <v>0</v>
      </c>
      <c r="G22" s="9">
        <f>IF(H23=0,1,0)</f>
        <v>0</v>
      </c>
      <c r="H22" s="167"/>
      <c r="I22" s="166">
        <f>IF(F23=1,I23,0)</f>
        <v>0</v>
      </c>
      <c r="J22" s="166"/>
      <c r="K22" s="166">
        <f>IF(F23=1,K23,0)</f>
        <v>0</v>
      </c>
      <c r="L22" s="166"/>
      <c r="M22" s="166">
        <f>IF(F23=1,M23,0)</f>
        <v>0</v>
      </c>
      <c r="N22" s="166"/>
      <c r="O22" s="166">
        <f>IF(F23=1,O23,0)</f>
        <v>0</v>
      </c>
      <c r="P22" s="166"/>
      <c r="Q22" s="166">
        <f>IF(F23=1,Q23,0)</f>
        <v>0</v>
      </c>
      <c r="R22" s="166"/>
      <c r="S22" s="281" t="str">
        <f>IF(E22&gt;0,(VLOOKUP(E22,'DD Table'!A2:F107,2,FALSE)),0)</f>
        <v>Inward Dive</v>
      </c>
      <c r="T22" s="282"/>
      <c r="U22" s="283" t="str">
        <f t="shared" ref="U22" si="6">IF(E23="A","Straight",IF(E23="B","Pike",IF(E23="C","Tuck",IF(E23="D","Free",))))</f>
        <v>Pike</v>
      </c>
      <c r="V22" s="257">
        <f t="shared" ref="V22" si="7">AE22</f>
        <v>1.5</v>
      </c>
      <c r="W22" s="260"/>
      <c r="X22" s="262"/>
      <c r="Y22" s="262"/>
      <c r="Z22" s="262"/>
      <c r="AA22" s="262"/>
      <c r="AB22" s="262"/>
      <c r="AC22" s="284"/>
      <c r="AD22" s="266"/>
      <c r="AE22" s="264">
        <f>IF(E22&gt;0,(VLOOKUP(E22,'DD Table'!A2:F107,H23,FALSE)),0)</f>
        <v>1.5</v>
      </c>
      <c r="AF22" s="6"/>
      <c r="AG22" s="6"/>
      <c r="AH22" s="123"/>
      <c r="AI22" s="120" t="s">
        <v>36</v>
      </c>
      <c r="AJ22" s="308"/>
      <c r="AK22" s="309"/>
      <c r="AL22" s="52"/>
    </row>
    <row r="23" spans="1:57" ht="30.75" customHeight="1" x14ac:dyDescent="0.2">
      <c r="A23" s="214"/>
      <c r="B23" s="222"/>
      <c r="C23" s="137" t="s">
        <v>46</v>
      </c>
      <c r="D23" s="263"/>
      <c r="E23" s="171" t="s">
        <v>1</v>
      </c>
      <c r="F23" s="8">
        <f>IF(D22="VOL",1,IF(D22="OPT",2,))</f>
        <v>2</v>
      </c>
      <c r="G23" s="7">
        <f>IF(D22="VOL",AE22,0)</f>
        <v>0</v>
      </c>
      <c r="H23" s="167">
        <f>IF(E23="A",5,IF(E23="B",4,IF(E23="C",3,IF(E23="D",6,))))</f>
        <v>4</v>
      </c>
      <c r="I23" s="168">
        <f>IF(E22&gt;114,0,IF(E22&lt;100,0,1))</f>
        <v>0</v>
      </c>
      <c r="J23" s="168">
        <f>IF(I23=1,F23,0)</f>
        <v>0</v>
      </c>
      <c r="K23" s="165">
        <f>IF(E22&gt;214,0,IF(E22&lt;200,0,1))</f>
        <v>0</v>
      </c>
      <c r="L23" s="168">
        <f>IF(K23=1,F23,0)</f>
        <v>0</v>
      </c>
      <c r="M23" s="165">
        <f>IF(E22&gt;314,0,IF(E22&lt;300,0,1))</f>
        <v>0</v>
      </c>
      <c r="N23" s="168">
        <f>IF(M23=1,F23,0)</f>
        <v>0</v>
      </c>
      <c r="O23" s="165">
        <f>IF(E22&gt;414,0,IF(E22&lt;400,0,1))</f>
        <v>1</v>
      </c>
      <c r="P23" s="168">
        <f>IF(O23=1,F23,0)</f>
        <v>2</v>
      </c>
      <c r="Q23" s="165">
        <f>IF(E22&gt;5000,1,0)</f>
        <v>0</v>
      </c>
      <c r="R23" s="168">
        <f>IF(Q23=1,F23,0)</f>
        <v>0</v>
      </c>
      <c r="S23" s="271"/>
      <c r="T23" s="272"/>
      <c r="U23" s="276"/>
      <c r="V23" s="256"/>
      <c r="W23" s="261"/>
      <c r="X23" s="263"/>
      <c r="Y23" s="263"/>
      <c r="Z23" s="263"/>
      <c r="AA23" s="263"/>
      <c r="AB23" s="263"/>
      <c r="AC23" s="280"/>
      <c r="AD23" s="267"/>
      <c r="AE23" s="265"/>
      <c r="AF23" s="6"/>
      <c r="AG23" s="6"/>
      <c r="AH23" s="123"/>
      <c r="AI23" s="120" t="s">
        <v>36</v>
      </c>
      <c r="AJ23" s="308"/>
      <c r="AK23" s="309"/>
      <c r="AL23" s="52"/>
    </row>
    <row r="24" spans="1:57" ht="30.75" customHeight="1" x14ac:dyDescent="0.35">
      <c r="A24" s="214"/>
      <c r="B24" s="222"/>
      <c r="C24" s="140">
        <v>6</v>
      </c>
      <c r="D24" s="262" t="str">
        <f>C25</f>
        <v>VOL</v>
      </c>
      <c r="E24" s="169">
        <v>402</v>
      </c>
      <c r="F24" s="13">
        <f>IF(E24=0,1,0)</f>
        <v>0</v>
      </c>
      <c r="G24" s="9">
        <f>IF(H25=0,1,0)</f>
        <v>0</v>
      </c>
      <c r="H24" s="167"/>
      <c r="I24" s="166">
        <f>IF(F25=1,I25,0)</f>
        <v>0</v>
      </c>
      <c r="J24" s="166"/>
      <c r="K24" s="166">
        <f>IF(F25=1,K25,0)</f>
        <v>0</v>
      </c>
      <c r="L24" s="166"/>
      <c r="M24" s="166">
        <f>IF(F25=1,M25,0)</f>
        <v>0</v>
      </c>
      <c r="N24" s="166"/>
      <c r="O24" s="166">
        <f>IF(F25=1,O25,0)</f>
        <v>1</v>
      </c>
      <c r="P24" s="166"/>
      <c r="Q24" s="166">
        <f>IF(F25=1,Q25,0)</f>
        <v>0</v>
      </c>
      <c r="R24" s="166"/>
      <c r="S24" s="281" t="str">
        <f>IF(E24&gt;0,(VLOOKUP(E24,'DD Table'!A2:F107,2,FALSE)),0)</f>
        <v>Inward Somersault</v>
      </c>
      <c r="T24" s="282"/>
      <c r="U24" s="283" t="str">
        <f t="shared" ref="U24" si="8">IF(E25="A","Straight",IF(E25="B","Pike",IF(E25="C","Tuck",IF(E25="D","Free",))))</f>
        <v>Tuck</v>
      </c>
      <c r="V24" s="257">
        <f t="shared" ref="V24" si="9">AE24</f>
        <v>1.6</v>
      </c>
      <c r="W24" s="260"/>
      <c r="X24" s="262"/>
      <c r="Y24" s="262"/>
      <c r="Z24" s="262"/>
      <c r="AA24" s="262"/>
      <c r="AB24" s="262"/>
      <c r="AC24" s="284"/>
      <c r="AD24" s="266"/>
      <c r="AE24" s="264">
        <f>IF(E24&gt;0,(VLOOKUP(E24,'DD Table'!A2:F107,H25,FALSE)),0)</f>
        <v>1.6</v>
      </c>
      <c r="AF24" s="6"/>
      <c r="AG24" s="6"/>
      <c r="AH24" s="123"/>
      <c r="AI24" s="120" t="s">
        <v>36</v>
      </c>
      <c r="AJ24" s="308"/>
      <c r="AK24" s="309"/>
      <c r="AL24" s="52"/>
    </row>
    <row r="25" spans="1:57" ht="30.75" customHeight="1" x14ac:dyDescent="0.2">
      <c r="A25" s="214"/>
      <c r="B25" s="222"/>
      <c r="C25" s="137" t="s">
        <v>45</v>
      </c>
      <c r="D25" s="263"/>
      <c r="E25" s="171" t="s">
        <v>2</v>
      </c>
      <c r="F25" s="8">
        <f>IF(D24="VOL",1,IF(D24="OPT",2,))</f>
        <v>1</v>
      </c>
      <c r="G25" s="7">
        <f>IF(D24="VOL",AE24,0)</f>
        <v>1.6</v>
      </c>
      <c r="H25" s="167">
        <f>IF(E25="A",5,IF(E25="B",4,IF(E25="C",3,IF(E25="D",6,))))</f>
        <v>3</v>
      </c>
      <c r="I25" s="168">
        <f>IF(E24&gt;114,0,IF(E24&lt;100,0,1))</f>
        <v>0</v>
      </c>
      <c r="J25" s="168">
        <f>IF(I25=1,F25,0)</f>
        <v>0</v>
      </c>
      <c r="K25" s="165">
        <f>IF(E24&gt;214,0,IF(E24&lt;200,0,1))</f>
        <v>0</v>
      </c>
      <c r="L25" s="168">
        <f>IF(K25=1,F25,0)</f>
        <v>0</v>
      </c>
      <c r="M25" s="165">
        <f>IF(E24&gt;314,0,IF(E24&lt;300,0,1))</f>
        <v>0</v>
      </c>
      <c r="N25" s="168">
        <f>IF(M25=1,F25,0)</f>
        <v>0</v>
      </c>
      <c r="O25" s="165">
        <f>IF(E24&gt;414,0,IF(E24&lt;400,0,1))</f>
        <v>1</v>
      </c>
      <c r="P25" s="168">
        <f>IF(O25=1,F25,0)</f>
        <v>1</v>
      </c>
      <c r="Q25" s="165">
        <f>IF(E24&gt;5000,1,0)</f>
        <v>0</v>
      </c>
      <c r="R25" s="168">
        <f>IF(Q25=1,F25,0)</f>
        <v>0</v>
      </c>
      <c r="S25" s="271"/>
      <c r="T25" s="272"/>
      <c r="U25" s="276"/>
      <c r="V25" s="258"/>
      <c r="W25" s="261"/>
      <c r="X25" s="263"/>
      <c r="Y25" s="263"/>
      <c r="Z25" s="263"/>
      <c r="AA25" s="263"/>
      <c r="AB25" s="263"/>
      <c r="AC25" s="280"/>
      <c r="AD25" s="267"/>
      <c r="AE25" s="265"/>
      <c r="AF25" s="6"/>
      <c r="AG25" s="6"/>
      <c r="AH25" s="123"/>
      <c r="AI25" s="120" t="s">
        <v>36</v>
      </c>
      <c r="AJ25" s="308"/>
      <c r="AK25" s="309"/>
      <c r="AL25" s="52"/>
    </row>
    <row r="26" spans="1:57" ht="30.75" customHeight="1" x14ac:dyDescent="0.35">
      <c r="A26" s="214"/>
      <c r="B26" s="221"/>
      <c r="C26" s="140">
        <v>7</v>
      </c>
      <c r="D26" s="262" t="str">
        <f>C27</f>
        <v>VOL</v>
      </c>
      <c r="E26" s="169">
        <v>5122</v>
      </c>
      <c r="F26" s="13">
        <f>IF(E26=0,1,0)</f>
        <v>0</v>
      </c>
      <c r="G26" s="9">
        <f>IF(H27=0,1,0)</f>
        <v>0</v>
      </c>
      <c r="H26" s="167"/>
      <c r="I26" s="166">
        <f>IF(F27=1,I27,0)</f>
        <v>0</v>
      </c>
      <c r="J26" s="166"/>
      <c r="K26" s="166">
        <f>IF(F27=1,K27,0)</f>
        <v>0</v>
      </c>
      <c r="L26" s="166"/>
      <c r="M26" s="166">
        <f>IF(F27=1,M27,0)</f>
        <v>0</v>
      </c>
      <c r="N26" s="166"/>
      <c r="O26" s="166">
        <f>IF(F27=1,O27,0)</f>
        <v>0</v>
      </c>
      <c r="P26" s="166"/>
      <c r="Q26" s="166">
        <f>IF(F27=1,Q27,0)</f>
        <v>1</v>
      </c>
      <c r="R26" s="166"/>
      <c r="S26" s="281" t="str">
        <f>IF(E26&gt;0,(VLOOKUP(E26,'DD Table'!A2:F107,2,FALSE)),0)</f>
        <v>Forward Somersault 1 Twist</v>
      </c>
      <c r="T26" s="282"/>
      <c r="U26" s="283" t="str">
        <f t="shared" ref="U26" si="10">IF(E27="A","Straight",IF(E27="B","Pike",IF(E27="C","Tuck",IF(E27="D","Free",))))</f>
        <v>Free</v>
      </c>
      <c r="V26" s="255">
        <f t="shared" ref="V26" si="11">AE26</f>
        <v>1.9</v>
      </c>
      <c r="W26" s="285"/>
      <c r="X26" s="287"/>
      <c r="Y26" s="287"/>
      <c r="Z26" s="287"/>
      <c r="AA26" s="287"/>
      <c r="AB26" s="287"/>
      <c r="AC26" s="297"/>
      <c r="AD26" s="289"/>
      <c r="AE26" s="264">
        <f>IF(E26&gt;0,(VLOOKUP(E26,'DD Table'!A2:F107,H27,FALSE)),0)</f>
        <v>1.9</v>
      </c>
      <c r="AF26" s="65"/>
      <c r="AG26" s="65"/>
      <c r="AH26" s="124"/>
      <c r="AI26" s="121" t="s">
        <v>36</v>
      </c>
      <c r="AJ26" s="306"/>
      <c r="AK26" s="307"/>
      <c r="AL26" s="52"/>
    </row>
    <row r="27" spans="1:57" ht="30.75" customHeight="1" x14ac:dyDescent="0.2">
      <c r="A27" s="214"/>
      <c r="B27" s="29"/>
      <c r="C27" s="138" t="s">
        <v>45</v>
      </c>
      <c r="D27" s="263"/>
      <c r="E27" s="171" t="s">
        <v>3</v>
      </c>
      <c r="F27" s="8">
        <f>IF(D26="VOL",1,IF(D26="OPT",2,))</f>
        <v>1</v>
      </c>
      <c r="G27" s="7">
        <f>IF(D26="VOL",AE26,0)</f>
        <v>1.9</v>
      </c>
      <c r="H27" s="167">
        <f>IF(E27="A",5,IF(E27="B",4,IF(E27="C",3,IF(E27="D",6,))))</f>
        <v>6</v>
      </c>
      <c r="I27" s="168">
        <f>IF(E26&gt;114,0,IF(E26&lt;100,0,1))</f>
        <v>0</v>
      </c>
      <c r="J27" s="168">
        <f>IF(I27=1,F27,0)</f>
        <v>0</v>
      </c>
      <c r="K27" s="165">
        <f>IF(E26&gt;214,0,IF(E26&lt;200,0,1))</f>
        <v>0</v>
      </c>
      <c r="L27" s="168">
        <f>IF(K27=1,F27,0)</f>
        <v>0</v>
      </c>
      <c r="M27" s="165">
        <f>IF(E26&gt;314,0,IF(E26&lt;300,0,1))</f>
        <v>0</v>
      </c>
      <c r="N27" s="168">
        <f>IF(M27=1,F27,0)</f>
        <v>0</v>
      </c>
      <c r="O27" s="165">
        <f>IF(E26&gt;414,0,IF(E26&lt;400,0,1))</f>
        <v>0</v>
      </c>
      <c r="P27" s="168">
        <f>IF(O27=1,F27,0)</f>
        <v>0</v>
      </c>
      <c r="Q27" s="165">
        <f>IF(E26&gt;5000,1,0)</f>
        <v>1</v>
      </c>
      <c r="R27" s="168">
        <f>IF(Q27=1,F27,0)</f>
        <v>1</v>
      </c>
      <c r="S27" s="271"/>
      <c r="T27" s="272"/>
      <c r="U27" s="276"/>
      <c r="V27" s="258"/>
      <c r="W27" s="286"/>
      <c r="X27" s="288"/>
      <c r="Y27" s="288"/>
      <c r="Z27" s="288"/>
      <c r="AA27" s="288"/>
      <c r="AB27" s="288"/>
      <c r="AC27" s="298"/>
      <c r="AD27" s="290"/>
      <c r="AE27" s="265"/>
      <c r="AF27" s="65"/>
      <c r="AG27" s="65"/>
      <c r="AH27" s="124"/>
      <c r="AI27" s="121" t="s">
        <v>36</v>
      </c>
      <c r="AJ27" s="306"/>
      <c r="AK27" s="307"/>
      <c r="AL27" s="45"/>
    </row>
    <row r="28" spans="1:57" ht="30.75" customHeight="1" x14ac:dyDescent="0.35">
      <c r="A28" s="214"/>
      <c r="B28" s="222"/>
      <c r="C28" s="139">
        <v>8</v>
      </c>
      <c r="D28" s="262" t="str">
        <f>C29</f>
        <v>OPT</v>
      </c>
      <c r="E28" s="169">
        <v>301</v>
      </c>
      <c r="F28" s="13">
        <f>IF(E28=0,1,0)</f>
        <v>0</v>
      </c>
      <c r="G28" s="9">
        <f>IF(H29=0,1,0)</f>
        <v>0</v>
      </c>
      <c r="H28" s="167"/>
      <c r="I28" s="166">
        <f>IF(F29=1,I29,0)</f>
        <v>0</v>
      </c>
      <c r="J28" s="166"/>
      <c r="K28" s="166">
        <f>IF(F29=1,K29,0)</f>
        <v>0</v>
      </c>
      <c r="L28" s="166"/>
      <c r="M28" s="166">
        <f>IF(F29=1,M29,0)</f>
        <v>0</v>
      </c>
      <c r="N28" s="166"/>
      <c r="O28" s="166">
        <f>IF(F29=1,O29,0)</f>
        <v>0</v>
      </c>
      <c r="P28" s="166"/>
      <c r="Q28" s="166">
        <f>IF(F29=1,Q29,0)</f>
        <v>0</v>
      </c>
      <c r="R28" s="166"/>
      <c r="S28" s="281" t="str">
        <f>IF(E28&gt;0,(VLOOKUP(E28,'DD Table'!A2:F107,2,FALSE)),0)</f>
        <v>Reverse Dive</v>
      </c>
      <c r="T28" s="282"/>
      <c r="U28" s="283" t="str">
        <f t="shared" ref="U28" si="12">IF(E29="A","Straight",IF(E29="B","Pike",IF(E29="C","Tuck",IF(E29="D","Free",))))</f>
        <v>Pike</v>
      </c>
      <c r="V28" s="257">
        <f t="shared" ref="V28" si="13">AE28</f>
        <v>1.7</v>
      </c>
      <c r="W28" s="285"/>
      <c r="X28" s="287"/>
      <c r="Y28" s="287"/>
      <c r="Z28" s="287"/>
      <c r="AA28" s="287"/>
      <c r="AB28" s="287"/>
      <c r="AC28" s="297"/>
      <c r="AD28" s="289"/>
      <c r="AE28" s="264">
        <f>IF(E28&gt;0,(VLOOKUP(E28,'DD Table'!A2:F109,H29,FALSE)),0)</f>
        <v>1.7</v>
      </c>
      <c r="AF28" s="65"/>
      <c r="AG28" s="65"/>
      <c r="AH28" s="124"/>
      <c r="AI28" s="121" t="s">
        <v>36</v>
      </c>
      <c r="AJ28" s="306"/>
      <c r="AK28" s="307"/>
      <c r="AL28" s="52"/>
    </row>
    <row r="29" spans="1:57" ht="30.75" customHeight="1" x14ac:dyDescent="0.2">
      <c r="A29" s="214"/>
      <c r="B29" s="222"/>
      <c r="C29" s="138" t="s">
        <v>46</v>
      </c>
      <c r="D29" s="263"/>
      <c r="E29" s="171" t="s">
        <v>1</v>
      </c>
      <c r="F29" s="8">
        <f>IF(D28="VOL",1,IF(D28="OPT",2,))</f>
        <v>2</v>
      </c>
      <c r="G29" s="7">
        <f>IF(D28="VOL",AE28,0)</f>
        <v>0</v>
      </c>
      <c r="H29" s="167">
        <f>IF(E29="A",5,IF(E29="B",4,IF(E29="C",3,IF(E29="D",6,))))</f>
        <v>4</v>
      </c>
      <c r="I29" s="168">
        <f>IF(E28&gt;114,0,IF(E28&lt;100,0,1))</f>
        <v>0</v>
      </c>
      <c r="J29" s="168">
        <f>IF(I29=1,F29,0)</f>
        <v>0</v>
      </c>
      <c r="K29" s="165">
        <f>IF(E28&gt;214,0,IF(E28&lt;200,0,1))</f>
        <v>0</v>
      </c>
      <c r="L29" s="168">
        <f>IF(K29=1,F29,0)</f>
        <v>0</v>
      </c>
      <c r="M29" s="165">
        <f>IF(E28&gt;314,0,IF(E28&lt;300,0,1))</f>
        <v>1</v>
      </c>
      <c r="N29" s="168">
        <f>IF(M29=1,F29,0)</f>
        <v>2</v>
      </c>
      <c r="O29" s="165">
        <f>IF(E28&gt;414,0,IF(E28&lt;400,0,1))</f>
        <v>0</v>
      </c>
      <c r="P29" s="168">
        <f>IF(O29=1,F29,0)</f>
        <v>0</v>
      </c>
      <c r="Q29" s="165">
        <f>IF(E28&gt;5000,1,0)</f>
        <v>0</v>
      </c>
      <c r="R29" s="168">
        <f>IF(Q29=1,F29,0)</f>
        <v>0</v>
      </c>
      <c r="S29" s="271"/>
      <c r="T29" s="272"/>
      <c r="U29" s="276"/>
      <c r="V29" s="258"/>
      <c r="W29" s="286"/>
      <c r="X29" s="288"/>
      <c r="Y29" s="288"/>
      <c r="Z29" s="288"/>
      <c r="AA29" s="288"/>
      <c r="AB29" s="288"/>
      <c r="AC29" s="298"/>
      <c r="AD29" s="290"/>
      <c r="AE29" s="265"/>
      <c r="AF29" s="65"/>
      <c r="AG29" s="65"/>
      <c r="AH29" s="124"/>
      <c r="AI29" s="121" t="s">
        <v>36</v>
      </c>
      <c r="AJ29" s="306"/>
      <c r="AK29" s="307"/>
      <c r="AL29" s="52"/>
    </row>
    <row r="30" spans="1:57" ht="30.75" customHeight="1" x14ac:dyDescent="0.35">
      <c r="A30" s="214"/>
      <c r="B30" s="222"/>
      <c r="C30" s="139">
        <v>9</v>
      </c>
      <c r="D30" s="262" t="str">
        <f>C31</f>
        <v>VOL</v>
      </c>
      <c r="E30" s="169">
        <v>302</v>
      </c>
      <c r="F30" s="13">
        <f>IF(E30=0,1,0)</f>
        <v>0</v>
      </c>
      <c r="G30" s="9">
        <f>IF(H31=0,1,0)</f>
        <v>0</v>
      </c>
      <c r="H30" s="167"/>
      <c r="I30" s="166">
        <f>IF(F31=1,I31,0)</f>
        <v>0</v>
      </c>
      <c r="J30" s="166"/>
      <c r="K30" s="166">
        <f>IF(F31=1,K31,0)</f>
        <v>0</v>
      </c>
      <c r="L30" s="166"/>
      <c r="M30" s="166">
        <f>IF(F31=1,M31,0)</f>
        <v>1</v>
      </c>
      <c r="N30" s="166"/>
      <c r="O30" s="166">
        <f>IF(F31=1,O31,0)</f>
        <v>0</v>
      </c>
      <c r="P30" s="166"/>
      <c r="Q30" s="166">
        <f>IF(F31=1,Q31,0)</f>
        <v>0</v>
      </c>
      <c r="R30" s="166"/>
      <c r="S30" s="281" t="str">
        <f>IF(E30&gt;0,(VLOOKUP(E30,'DD Table'!A2:F107,2,FALSE)),0)</f>
        <v>Reverse Somersault</v>
      </c>
      <c r="T30" s="282"/>
      <c r="U30" s="283" t="str">
        <f t="shared" ref="U30" si="14">IF(E31="A","Straight",IF(E31="B","Pike",IF(E31="C","Tuck",IF(E31="D","Free",))))</f>
        <v>Tuck</v>
      </c>
      <c r="V30" s="257">
        <f t="shared" ref="V30" si="15">AE30</f>
        <v>1.6</v>
      </c>
      <c r="W30" s="285"/>
      <c r="X30" s="287"/>
      <c r="Y30" s="287"/>
      <c r="Z30" s="287"/>
      <c r="AA30" s="287"/>
      <c r="AB30" s="287"/>
      <c r="AC30" s="297"/>
      <c r="AD30" s="289"/>
      <c r="AE30" s="264">
        <f>IF(E30&gt;0,(VLOOKUP(E30,'DD Table'!A2:F111,H31,FALSE)),0)</f>
        <v>1.6</v>
      </c>
      <c r="AF30" s="65"/>
      <c r="AG30" s="65"/>
      <c r="AH30" s="124"/>
      <c r="AI30" s="121" t="s">
        <v>36</v>
      </c>
      <c r="AJ30" s="306"/>
      <c r="AK30" s="307"/>
      <c r="AL30" s="45"/>
    </row>
    <row r="31" spans="1:57" ht="30.75" customHeight="1" x14ac:dyDescent="0.2">
      <c r="A31" s="214"/>
      <c r="B31" s="222"/>
      <c r="C31" s="137" t="s">
        <v>45</v>
      </c>
      <c r="D31" s="263"/>
      <c r="E31" s="172" t="s">
        <v>2</v>
      </c>
      <c r="F31" s="8">
        <f>IF(D30="VOL",1,IF(D30="OPT",2,))</f>
        <v>1</v>
      </c>
      <c r="G31" s="7">
        <f>IF(D30="VOL",AE30,0)</f>
        <v>1.6</v>
      </c>
      <c r="H31" s="167">
        <f>IF(E31="A",5,IF(E31="B",4,IF(E31="C",3,IF(E31="D",6,))))</f>
        <v>3</v>
      </c>
      <c r="I31" s="168">
        <f>IF(E30&gt;114,0,IF(E30&lt;100,0,1))</f>
        <v>0</v>
      </c>
      <c r="J31" s="168"/>
      <c r="K31" s="165">
        <f>IF(E30&gt;214,0,IF(E30&lt;200,0,1))</f>
        <v>0</v>
      </c>
      <c r="L31" s="168"/>
      <c r="M31" s="165">
        <f>IF(E30&gt;314,0,IF(E30&lt;300,0,1))</f>
        <v>1</v>
      </c>
      <c r="N31" s="168"/>
      <c r="O31" s="165">
        <f>IF(E30&gt;414,0,IF(E30&lt;400,0,1))</f>
        <v>0</v>
      </c>
      <c r="P31" s="165"/>
      <c r="Q31" s="165">
        <f>IF(E30&gt;5000,1,0)</f>
        <v>0</v>
      </c>
      <c r="R31" s="165"/>
      <c r="S31" s="271"/>
      <c r="T31" s="272"/>
      <c r="U31" s="276"/>
      <c r="V31" s="258"/>
      <c r="W31" s="286"/>
      <c r="X31" s="288"/>
      <c r="Y31" s="288"/>
      <c r="Z31" s="288"/>
      <c r="AA31" s="288"/>
      <c r="AB31" s="288"/>
      <c r="AC31" s="298"/>
      <c r="AD31" s="290"/>
      <c r="AE31" s="265"/>
      <c r="AF31" s="65"/>
      <c r="AG31" s="65"/>
      <c r="AH31" s="124"/>
      <c r="AI31" s="121" t="s">
        <v>36</v>
      </c>
      <c r="AJ31" s="306"/>
      <c r="AK31" s="307"/>
      <c r="AL31" s="52"/>
    </row>
    <row r="32" spans="1:57" ht="30.75" customHeight="1" x14ac:dyDescent="0.35">
      <c r="A32" s="214"/>
      <c r="B32" s="222"/>
      <c r="C32" s="140">
        <v>10</v>
      </c>
      <c r="D32" s="262" t="str">
        <f>C33</f>
        <v>OPT</v>
      </c>
      <c r="E32" s="169">
        <v>104</v>
      </c>
      <c r="F32" s="13">
        <f>IF(E32=0,1,0)</f>
        <v>0</v>
      </c>
      <c r="G32" s="9">
        <f>IF(H33=0,1,0)</f>
        <v>0</v>
      </c>
      <c r="H32" s="167"/>
      <c r="I32" s="166">
        <f>IF(F33=1,I33,0)</f>
        <v>0</v>
      </c>
      <c r="J32" s="166"/>
      <c r="K32" s="166">
        <f>IF(F33=1,K33,0)</f>
        <v>0</v>
      </c>
      <c r="L32" s="166"/>
      <c r="M32" s="166">
        <f>IF(F33=1,M33,0)</f>
        <v>0</v>
      </c>
      <c r="N32" s="166"/>
      <c r="O32" s="166">
        <f>IF(F33=1,O33,0)</f>
        <v>0</v>
      </c>
      <c r="P32" s="166"/>
      <c r="Q32" s="166">
        <f>IF(F33=1,Q33,0)</f>
        <v>0</v>
      </c>
      <c r="R32" s="166"/>
      <c r="S32" s="281" t="str">
        <f>IF(E32&gt;0,(VLOOKUP(E32,'DD Table'!A2:F107,2,FALSE)),0)</f>
        <v>Forward Double Somersault</v>
      </c>
      <c r="T32" s="282"/>
      <c r="U32" s="283" t="str">
        <f t="shared" ref="U32" si="16">IF(E33="A","Straight",IF(E33="B","Pike",IF(E33="C","Tuck",IF(E33="D","Free",))))</f>
        <v>Tuck</v>
      </c>
      <c r="V32" s="257">
        <f t="shared" ref="V32" si="17">AE32</f>
        <v>2.2000000000000002</v>
      </c>
      <c r="W32" s="285"/>
      <c r="X32" s="287"/>
      <c r="Y32" s="287"/>
      <c r="Z32" s="287"/>
      <c r="AA32" s="287"/>
      <c r="AB32" s="287"/>
      <c r="AC32" s="297"/>
      <c r="AD32" s="289"/>
      <c r="AE32" s="264">
        <f>IF(E32&gt;0,(VLOOKUP(E32,'DD Table'!A2:F113,H33,FALSE)),0)</f>
        <v>2.2000000000000002</v>
      </c>
      <c r="AF32" s="65"/>
      <c r="AG32" s="65"/>
      <c r="AH32" s="124"/>
      <c r="AI32" s="121" t="s">
        <v>36</v>
      </c>
      <c r="AJ32" s="306"/>
      <c r="AK32" s="307"/>
      <c r="AL32" s="45"/>
    </row>
    <row r="33" spans="1:39" ht="30.75" customHeight="1" x14ac:dyDescent="0.2">
      <c r="A33" s="214"/>
      <c r="B33" s="222"/>
      <c r="C33" s="138" t="s">
        <v>46</v>
      </c>
      <c r="D33" s="263"/>
      <c r="E33" s="172" t="s">
        <v>2</v>
      </c>
      <c r="F33" s="8">
        <f>IF(D32="VOL",1,IF(D32="OPT",2,))</f>
        <v>2</v>
      </c>
      <c r="G33" s="7">
        <f>IF(D32="VOL",AE32,0)</f>
        <v>0</v>
      </c>
      <c r="H33" s="167">
        <f>IF(E33="A",5,IF(E33="B",4,IF(E33="C",3,IF(E33="D",6,))))</f>
        <v>3</v>
      </c>
      <c r="I33" s="168">
        <f>IF(E32&gt;114,0,IF(E32&lt;100,0,1))</f>
        <v>1</v>
      </c>
      <c r="J33" s="168"/>
      <c r="K33" s="165">
        <f>IF(E32&gt;214,0,IF(E32&lt;200,0,1))</f>
        <v>0</v>
      </c>
      <c r="L33" s="165"/>
      <c r="M33" s="165">
        <f>IF(E32&gt;314,0,IF(E32&lt;300,0,1))</f>
        <v>0</v>
      </c>
      <c r="N33" s="165"/>
      <c r="O33" s="165">
        <f>IF(E32&gt;414,0,IF(E32&lt;400,0,1))</f>
        <v>0</v>
      </c>
      <c r="P33" s="165"/>
      <c r="Q33" s="165">
        <f>IF(E32&gt;5000,1,0)</f>
        <v>0</v>
      </c>
      <c r="R33" s="165"/>
      <c r="S33" s="271"/>
      <c r="T33" s="272"/>
      <c r="U33" s="276"/>
      <c r="V33" s="258"/>
      <c r="W33" s="286"/>
      <c r="X33" s="288"/>
      <c r="Y33" s="288"/>
      <c r="Z33" s="288"/>
      <c r="AA33" s="288"/>
      <c r="AB33" s="288"/>
      <c r="AC33" s="298"/>
      <c r="AD33" s="290"/>
      <c r="AE33" s="265"/>
      <c r="AF33" s="65"/>
      <c r="AG33" s="65"/>
      <c r="AH33" s="124"/>
      <c r="AI33" s="121" t="s">
        <v>36</v>
      </c>
      <c r="AJ33" s="306"/>
      <c r="AK33" s="307"/>
      <c r="AL33" s="52"/>
    </row>
    <row r="34" spans="1:39" ht="30.75" customHeight="1" x14ac:dyDescent="0.35">
      <c r="A34" s="214"/>
      <c r="B34" s="222"/>
      <c r="C34" s="139">
        <v>11</v>
      </c>
      <c r="D34" s="262" t="str">
        <f>C35</f>
        <v>OPT</v>
      </c>
      <c r="E34" s="169">
        <v>5223</v>
      </c>
      <c r="F34" s="13">
        <f>IF(E34=0,1,0)</f>
        <v>0</v>
      </c>
      <c r="G34" s="9">
        <f>IF(H35=0,1,0)</f>
        <v>0</v>
      </c>
      <c r="H34" s="167"/>
      <c r="I34" s="166">
        <f>IF(F35=1,I35,0)</f>
        <v>0</v>
      </c>
      <c r="J34" s="166"/>
      <c r="K34" s="166">
        <f>IF(F35=1,K35,0)</f>
        <v>0</v>
      </c>
      <c r="L34" s="166"/>
      <c r="M34" s="166">
        <f>IF(F35=1,M35,0)</f>
        <v>0</v>
      </c>
      <c r="N34" s="166"/>
      <c r="O34" s="166">
        <f>IF(F35=1,O35,0)</f>
        <v>0</v>
      </c>
      <c r="P34" s="166"/>
      <c r="Q34" s="166">
        <f>IF(F35=1,Q35,0)</f>
        <v>0</v>
      </c>
      <c r="R34" s="166"/>
      <c r="S34" s="281" t="str">
        <f>IF(E34&gt;0,(VLOOKUP(E34,'DD Table'!A2:F107,2,FALSE)),0)</f>
        <v>Back Somersault 1½ Twists</v>
      </c>
      <c r="T34" s="282"/>
      <c r="U34" s="283" t="str">
        <f t="shared" ref="U34" si="18">IF(E35="A","Straight",IF(E35="B","Pike",IF(E35="C","Tuck",IF(E35="D","Free",))))</f>
        <v>Free</v>
      </c>
      <c r="V34" s="255">
        <f t="shared" ref="V34" si="19">AE34</f>
        <v>2.2999999999999998</v>
      </c>
      <c r="W34" s="285"/>
      <c r="X34" s="287"/>
      <c r="Y34" s="287"/>
      <c r="Z34" s="287"/>
      <c r="AA34" s="287"/>
      <c r="AB34" s="287"/>
      <c r="AC34" s="297"/>
      <c r="AD34" s="289"/>
      <c r="AE34" s="264">
        <f>IF(E34&gt;0,(VLOOKUP(E34,'DD Table'!A2:F115,H35,FALSE)),0)</f>
        <v>2.2999999999999998</v>
      </c>
      <c r="AF34" s="65"/>
      <c r="AG34" s="65"/>
      <c r="AH34" s="124"/>
      <c r="AI34" s="121" t="s">
        <v>36</v>
      </c>
      <c r="AJ34" s="306"/>
      <c r="AK34" s="307"/>
      <c r="AL34" s="52"/>
    </row>
    <row r="35" spans="1:39" ht="30.75" customHeight="1" thickBot="1" x14ac:dyDescent="0.25">
      <c r="A35" s="214"/>
      <c r="B35" s="221"/>
      <c r="C35" s="151" t="s">
        <v>46</v>
      </c>
      <c r="D35" s="291"/>
      <c r="E35" s="173" t="s">
        <v>3</v>
      </c>
      <c r="F35" s="11">
        <f>IF(D34="VOL",1,IF(D34="OPT",2,))</f>
        <v>2</v>
      </c>
      <c r="G35" s="12">
        <f>IF(D34="VOL",AE34,0)</f>
        <v>0</v>
      </c>
      <c r="H35" s="170">
        <f>IF(E35="A",5,IF(E35="B",4,IF(E35="C",3,IF(E35="D",6,))))</f>
        <v>6</v>
      </c>
      <c r="I35" s="168">
        <f>IF(E34&gt;114,0,IF(E34&lt;100,0,1))</f>
        <v>0</v>
      </c>
      <c r="J35" s="168"/>
      <c r="K35" s="165">
        <f>IF(E34&gt;214,0,IF(E34&lt;200,0,1))</f>
        <v>0</v>
      </c>
      <c r="L35" s="165"/>
      <c r="M35" s="165">
        <f>IF(E34&gt;314,0,IF(E34&lt;300,0,1))</f>
        <v>0</v>
      </c>
      <c r="N35" s="165"/>
      <c r="O35" s="165">
        <f>IF(E34&gt;414,0,IF(E34&lt;400,0,1))</f>
        <v>0</v>
      </c>
      <c r="P35" s="165"/>
      <c r="Q35" s="165">
        <f>IF(E34&gt;5000,1,0)</f>
        <v>1</v>
      </c>
      <c r="R35" s="165"/>
      <c r="S35" s="295"/>
      <c r="T35" s="296"/>
      <c r="U35" s="292"/>
      <c r="V35" s="259"/>
      <c r="W35" s="293"/>
      <c r="X35" s="294"/>
      <c r="Y35" s="294"/>
      <c r="Z35" s="294"/>
      <c r="AA35" s="294"/>
      <c r="AB35" s="294"/>
      <c r="AC35" s="356"/>
      <c r="AD35" s="354"/>
      <c r="AE35" s="355"/>
      <c r="AF35" s="66"/>
      <c r="AG35" s="66"/>
      <c r="AH35" s="125"/>
      <c r="AI35" s="122" t="s">
        <v>36</v>
      </c>
      <c r="AJ35" s="304"/>
      <c r="AK35" s="305"/>
      <c r="AL35" s="52"/>
    </row>
    <row r="36" spans="1:39" ht="21" customHeight="1" x14ac:dyDescent="0.2">
      <c r="A36" s="214"/>
      <c r="B36" s="41"/>
      <c r="C36" s="210" t="str">
        <f>IF(E26=0,"In a 6-dive meet please check that the optional dives are from 4 different categories.",Verify!D1)</f>
        <v>The dive sheet has been checked and verified.</v>
      </c>
      <c r="D36" s="64"/>
      <c r="E36" s="209"/>
      <c r="F36" s="144"/>
      <c r="G36" s="14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145"/>
      <c r="T36" s="145"/>
      <c r="U36" s="146"/>
      <c r="V36" s="176"/>
      <c r="W36" s="147"/>
      <c r="X36" s="147"/>
      <c r="Y36" s="147"/>
      <c r="Z36" s="148"/>
      <c r="AA36" s="148"/>
      <c r="AB36" s="148"/>
      <c r="AC36" s="148"/>
      <c r="AD36" s="148"/>
      <c r="AE36" s="149"/>
      <c r="AF36" s="148"/>
      <c r="AG36" s="148"/>
      <c r="AH36" s="148"/>
      <c r="AI36" s="150"/>
      <c r="AJ36" s="148"/>
      <c r="AK36" s="148"/>
      <c r="AL36" s="67"/>
    </row>
    <row r="37" spans="1:39" ht="19.5" customHeight="1" thickBot="1" x14ac:dyDescent="0.25">
      <c r="A37" s="214"/>
      <c r="B37" s="41"/>
      <c r="C37" s="174" t="s">
        <v>60</v>
      </c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211">
        <f>Verify!F12</f>
        <v>8.1</v>
      </c>
      <c r="U37" s="142"/>
      <c r="V37" s="142"/>
      <c r="W37" s="142"/>
      <c r="X37" s="142"/>
      <c r="Y37" s="143"/>
      <c r="Z37" s="32"/>
      <c r="AA37" s="32"/>
      <c r="AB37" s="187"/>
      <c r="AC37" s="187"/>
      <c r="AD37" s="158"/>
      <c r="AE37" s="158"/>
      <c r="AF37" s="157"/>
      <c r="AG37" s="157"/>
      <c r="AH37" s="157"/>
      <c r="AI37" s="157"/>
      <c r="AJ37" s="157"/>
      <c r="AK37" s="158"/>
      <c r="AL37" s="43"/>
    </row>
    <row r="38" spans="1:39" ht="39.75" customHeight="1" thickBot="1" x14ac:dyDescent="0.35">
      <c r="A38" s="214"/>
      <c r="B38" s="36"/>
      <c r="C38" s="105" t="s">
        <v>26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178"/>
      <c r="U38" s="178"/>
      <c r="V38" s="179"/>
      <c r="W38" s="179"/>
      <c r="X38" s="179"/>
      <c r="Y38" s="180"/>
      <c r="Z38" s="180"/>
      <c r="AA38" s="185"/>
      <c r="AB38" s="188"/>
      <c r="AC38" s="243" t="s">
        <v>29</v>
      </c>
      <c r="AD38" s="244"/>
      <c r="AE38" s="245"/>
      <c r="AF38" s="159"/>
      <c r="AG38" s="160"/>
      <c r="AH38" s="161"/>
      <c r="AI38" s="162" t="s">
        <v>36</v>
      </c>
      <c r="AJ38" s="163"/>
      <c r="AK38" s="156"/>
      <c r="AL38" s="51"/>
    </row>
    <row r="39" spans="1:39" ht="42.75" customHeight="1" thickBot="1" x14ac:dyDescent="0.35">
      <c r="A39" s="214"/>
      <c r="B39" s="36"/>
      <c r="C39" s="105" t="s">
        <v>27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0"/>
      <c r="T39" s="181"/>
      <c r="U39" s="182"/>
      <c r="V39" s="182"/>
      <c r="W39" s="182"/>
      <c r="X39" s="182"/>
      <c r="Y39" s="182"/>
      <c r="Z39" s="182"/>
      <c r="AA39" s="186"/>
      <c r="AB39" s="184"/>
      <c r="AC39" s="246" t="s">
        <v>59</v>
      </c>
      <c r="AD39" s="247"/>
      <c r="AE39" s="248"/>
      <c r="AF39" s="152"/>
      <c r="AG39" s="153"/>
      <c r="AH39" s="154"/>
      <c r="AI39" s="155"/>
      <c r="AJ39" s="153"/>
      <c r="AK39" s="156"/>
      <c r="AL39" s="51"/>
    </row>
    <row r="40" spans="1:39" ht="42.75" customHeight="1" x14ac:dyDescent="0.3">
      <c r="A40" s="214"/>
      <c r="B40" s="35"/>
      <c r="C40" s="106" t="s">
        <v>28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183"/>
      <c r="U40" s="182"/>
      <c r="V40" s="182"/>
      <c r="W40" s="182"/>
      <c r="X40" s="182"/>
      <c r="Y40" s="182"/>
      <c r="Z40" s="182"/>
      <c r="AA40" s="182"/>
      <c r="AB40" s="187"/>
      <c r="AC40" s="32"/>
      <c r="AD40" s="34"/>
      <c r="AE40" s="34"/>
      <c r="AF40" s="34"/>
      <c r="AG40" s="34"/>
      <c r="AH40" s="34"/>
      <c r="AI40" s="34"/>
      <c r="AJ40" s="34"/>
      <c r="AK40" s="34"/>
      <c r="AL40" s="51"/>
    </row>
    <row r="41" spans="1:39" ht="24" customHeight="1" x14ac:dyDescent="0.2">
      <c r="A41" s="214"/>
      <c r="B41" s="35"/>
      <c r="C41" s="68"/>
      <c r="D41" s="30"/>
      <c r="E41" s="68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0"/>
      <c r="T41" s="34"/>
      <c r="U41" s="32"/>
      <c r="V41" s="32"/>
      <c r="W41" s="32"/>
      <c r="X41" s="31"/>
      <c r="Y41" s="34"/>
      <c r="Z41" s="32"/>
      <c r="AA41" s="31"/>
      <c r="AB41" s="184"/>
      <c r="AC41" s="40"/>
      <c r="AD41" s="30"/>
      <c r="AE41" s="30"/>
      <c r="AF41" s="30"/>
      <c r="AG41" s="30"/>
      <c r="AH41" s="30"/>
      <c r="AI41" s="30"/>
      <c r="AJ41" s="30"/>
      <c r="AK41" s="30"/>
      <c r="AL41" s="48"/>
    </row>
    <row r="42" spans="1:39" x14ac:dyDescent="0.2">
      <c r="A42" s="214"/>
      <c r="B42" s="41"/>
      <c r="C42" s="33"/>
      <c r="D42" s="41"/>
      <c r="E42" s="33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33"/>
      <c r="U42" s="33"/>
      <c r="V42" s="35"/>
      <c r="W42" s="35"/>
      <c r="X42" s="35"/>
      <c r="Y42" s="41"/>
      <c r="Z42" s="33"/>
      <c r="AA42" s="33"/>
      <c r="AB42" s="33"/>
      <c r="AC42" s="41"/>
      <c r="AD42" s="33"/>
      <c r="AE42" s="41"/>
      <c r="AF42" s="33"/>
      <c r="AG42" s="33"/>
      <c r="AH42" s="41"/>
      <c r="AI42" s="33"/>
      <c r="AJ42" s="33"/>
      <c r="AK42" s="33"/>
      <c r="AL42" s="42"/>
      <c r="AM42" s="59"/>
    </row>
    <row r="43" spans="1:39" x14ac:dyDescent="0.2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9" x14ac:dyDescent="0.2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</row>
    <row r="45" spans="1:39" x14ac:dyDescent="0.2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</row>
    <row r="46" spans="1:39" x14ac:dyDescent="0.2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</row>
    <row r="47" spans="1:39" x14ac:dyDescent="0.2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:39" x14ac:dyDescent="0.2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3:37" x14ac:dyDescent="0.2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3:37" x14ac:dyDescent="0.2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3:37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</row>
    <row r="52" spans="3:37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</row>
    <row r="53" spans="3:37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</row>
    <row r="54" spans="3:37" x14ac:dyDescent="0.2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</row>
    <row r="55" spans="3:37" x14ac:dyDescent="0.2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</row>
    <row r="56" spans="3:37" x14ac:dyDescent="0.2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</row>
    <row r="57" spans="3:37" x14ac:dyDescent="0.2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</row>
    <row r="58" spans="3:37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</row>
    <row r="59" spans="3:37" x14ac:dyDescent="0.2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</row>
    <row r="60" spans="3:37" x14ac:dyDescent="0.2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</row>
    <row r="61" spans="3:37" x14ac:dyDescent="0.2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</row>
    <row r="62" spans="3:37" x14ac:dyDescent="0.2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</row>
    <row r="63" spans="3:37" x14ac:dyDescent="0.2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</row>
    <row r="64" spans="3:37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</row>
    <row r="65" spans="3:37" x14ac:dyDescent="0.2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</row>
    <row r="66" spans="3:37" x14ac:dyDescent="0.2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3:37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3:37" x14ac:dyDescent="0.2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3:37" x14ac:dyDescent="0.2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3:37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3:37" x14ac:dyDescent="0.2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3:37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3:37" x14ac:dyDescent="0.2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3:37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3:37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3:37" x14ac:dyDescent="0.2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3:37" x14ac:dyDescent="0.2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3:37" x14ac:dyDescent="0.2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3:37" x14ac:dyDescent="0.2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3:37" x14ac:dyDescent="0.2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3:37" x14ac:dyDescent="0.2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2" spans="3:37" x14ac:dyDescent="0.2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</row>
    <row r="83" spans="3:37" x14ac:dyDescent="0.2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</row>
    <row r="84" spans="3:37" x14ac:dyDescent="0.2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</row>
    <row r="85" spans="3:37" x14ac:dyDescent="0.2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</row>
    <row r="86" spans="3:37" x14ac:dyDescent="0.2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</row>
    <row r="87" spans="3:37" x14ac:dyDescent="0.2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</row>
    <row r="88" spans="3:37" x14ac:dyDescent="0.2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</row>
    <row r="89" spans="3:37" x14ac:dyDescent="0.2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</row>
    <row r="90" spans="3:37" x14ac:dyDescent="0.2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</row>
    <row r="91" spans="3:37" x14ac:dyDescent="0.2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</row>
    <row r="92" spans="3:37" x14ac:dyDescent="0.2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</row>
    <row r="93" spans="3:37" x14ac:dyDescent="0.2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</row>
    <row r="94" spans="3:37" x14ac:dyDescent="0.2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</row>
    <row r="95" spans="3:37" x14ac:dyDescent="0.2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</row>
    <row r="96" spans="3:37" x14ac:dyDescent="0.2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</row>
    <row r="97" spans="3:37" x14ac:dyDescent="0.2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</row>
    <row r="98" spans="3:37" x14ac:dyDescent="0.2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</row>
    <row r="99" spans="3:37" x14ac:dyDescent="0.2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</row>
    <row r="100" spans="3:37" x14ac:dyDescent="0.2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3:37" x14ac:dyDescent="0.2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3:37" x14ac:dyDescent="0.2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3:37" x14ac:dyDescent="0.2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3:37" x14ac:dyDescent="0.2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3:37" x14ac:dyDescent="0.2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3:37" x14ac:dyDescent="0.2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</row>
    <row r="107" spans="3:37" x14ac:dyDescent="0.2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</row>
    <row r="108" spans="3:37" x14ac:dyDescent="0.2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</row>
    <row r="109" spans="3:37" x14ac:dyDescent="0.2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</row>
    <row r="110" spans="3:37" x14ac:dyDescent="0.2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</row>
    <row r="111" spans="3:37" x14ac:dyDescent="0.2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</row>
    <row r="112" spans="3:37" x14ac:dyDescent="0.2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</row>
    <row r="113" spans="3:37" x14ac:dyDescent="0.2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</row>
    <row r="114" spans="3:37" x14ac:dyDescent="0.2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</row>
    <row r="115" spans="3:37" x14ac:dyDescent="0.2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</row>
    <row r="116" spans="3:37" x14ac:dyDescent="0.2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</row>
    <row r="117" spans="3:37" x14ac:dyDescent="0.2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</row>
    <row r="118" spans="3:37" x14ac:dyDescent="0.2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</row>
    <row r="119" spans="3:37" x14ac:dyDescent="0.2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</row>
    <row r="120" spans="3:37" x14ac:dyDescent="0.2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</row>
    <row r="121" spans="3:37" x14ac:dyDescent="0.2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</row>
    <row r="122" spans="3:37" x14ac:dyDescent="0.2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</row>
    <row r="123" spans="3:37" x14ac:dyDescent="0.2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</row>
    <row r="124" spans="3:37" x14ac:dyDescent="0.2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</row>
    <row r="125" spans="3:37" x14ac:dyDescent="0.2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</row>
    <row r="126" spans="3:37" x14ac:dyDescent="0.2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</row>
    <row r="127" spans="3:37" x14ac:dyDescent="0.2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</row>
    <row r="128" spans="3:37" x14ac:dyDescent="0.2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</row>
    <row r="129" spans="3:37" x14ac:dyDescent="0.2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</row>
    <row r="130" spans="3:37" x14ac:dyDescent="0.2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</row>
    <row r="131" spans="3:37" x14ac:dyDescent="0.2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</row>
    <row r="132" spans="3:37" x14ac:dyDescent="0.2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</row>
    <row r="133" spans="3:37" x14ac:dyDescent="0.2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</row>
    <row r="134" spans="3:37" x14ac:dyDescent="0.2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</row>
    <row r="135" spans="3:37" x14ac:dyDescent="0.2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</row>
    <row r="136" spans="3:37" x14ac:dyDescent="0.2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</row>
    <row r="137" spans="3:37" x14ac:dyDescent="0.2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</row>
    <row r="138" spans="3:37" x14ac:dyDescent="0.2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</row>
    <row r="139" spans="3:37" x14ac:dyDescent="0.2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</row>
    <row r="140" spans="3:37" x14ac:dyDescent="0.2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</row>
    <row r="141" spans="3:37" x14ac:dyDescent="0.2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</row>
    <row r="142" spans="3:37" x14ac:dyDescent="0.2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</row>
    <row r="143" spans="3:37" x14ac:dyDescent="0.2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</row>
    <row r="144" spans="3:37" x14ac:dyDescent="0.2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</row>
    <row r="145" spans="3:37" x14ac:dyDescent="0.2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</row>
    <row r="146" spans="3:37" x14ac:dyDescent="0.2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</row>
    <row r="147" spans="3:37" x14ac:dyDescent="0.2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</row>
    <row r="148" spans="3:37" x14ac:dyDescent="0.2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</row>
    <row r="149" spans="3:37" x14ac:dyDescent="0.2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</row>
    <row r="150" spans="3:37" x14ac:dyDescent="0.2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</row>
    <row r="151" spans="3:37" x14ac:dyDescent="0.2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</row>
  </sheetData>
  <sheetProtection algorithmName="SHA-512" hashValue="rhk1gbBCkq41VF4CmwBSwV8MilCh/ndJrA/io4pOpwM3EN+PyG9BPDjqkXHaNGjveGiNc0/OB2qjbJchsj4ciw==" saltValue="lZKpZCs7NVSNFE7hFbVpaA==" spinCount="100000" sheet="1" objects="1" scenarios="1" selectLockedCells="1"/>
  <protectedRanges>
    <protectedRange password="CAC3" sqref="A7:E11 S9:Y9 AF8:AN8 AF10:AN10 AF9:AJ9 AL9:AN9 Z7:AA10 A12:C48 AB7:AN7 S16:T36 W16:AN36 AC40:AD48 AH1:AN6 AG1:AG5 F37:AN37 S11:AN15 V16:V35 E38:AB48 AE38:AN48 AC38:AC39 A1:R6 T1:AF6 S1:S5" name="Range1"/>
    <protectedRange sqref="C15 C17 C19 C21 C23 C25 C27 C29 C31 C33 C35:C36" name="Range2"/>
  </protectedRanges>
  <mergeCells count="188">
    <mergeCell ref="AD34:AD35"/>
    <mergeCell ref="AD32:AD33"/>
    <mergeCell ref="Y28:Y29"/>
    <mergeCell ref="AA28:AA29"/>
    <mergeCell ref="Z28:Z29"/>
    <mergeCell ref="Z26:Z27"/>
    <mergeCell ref="AA26:AA27"/>
    <mergeCell ref="AE24:AE25"/>
    <mergeCell ref="AC20:AC21"/>
    <mergeCell ref="AC22:AC23"/>
    <mergeCell ref="AB20:AB21"/>
    <mergeCell ref="Y20:Y21"/>
    <mergeCell ref="AA24:AA25"/>
    <mergeCell ref="Z24:Z25"/>
    <mergeCell ref="Y24:Y25"/>
    <mergeCell ref="AE34:AE35"/>
    <mergeCell ref="AE32:AE33"/>
    <mergeCell ref="AD30:AD31"/>
    <mergeCell ref="AE30:AE31"/>
    <mergeCell ref="AE28:AE29"/>
    <mergeCell ref="AB34:AB35"/>
    <mergeCell ref="AC34:AC35"/>
    <mergeCell ref="AB32:AB33"/>
    <mergeCell ref="AC32:AC33"/>
    <mergeCell ref="AE16:AE17"/>
    <mergeCell ref="AC16:AC17"/>
    <mergeCell ref="C2:AD5"/>
    <mergeCell ref="AG4:AH6"/>
    <mergeCell ref="S18:T19"/>
    <mergeCell ref="S20:T21"/>
    <mergeCell ref="AB8:AE8"/>
    <mergeCell ref="T8:Y8"/>
    <mergeCell ref="S10:Y10"/>
    <mergeCell ref="AD20:AD21"/>
    <mergeCell ref="C12:C13"/>
    <mergeCell ref="W12:AC12"/>
    <mergeCell ref="AF12:AK13"/>
    <mergeCell ref="S12:T13"/>
    <mergeCell ref="U12:U13"/>
    <mergeCell ref="E12:E13"/>
    <mergeCell ref="D12:D13"/>
    <mergeCell ref="AF14:AF15"/>
    <mergeCell ref="AI14:AI15"/>
    <mergeCell ref="AH14:AH15"/>
    <mergeCell ref="AG14:AG15"/>
    <mergeCell ref="AJ14:AK15"/>
    <mergeCell ref="D16:D17"/>
    <mergeCell ref="U16:U17"/>
    <mergeCell ref="AJ35:AK35"/>
    <mergeCell ref="AJ34:AK34"/>
    <mergeCell ref="AJ33:AK33"/>
    <mergeCell ref="AJ32:AK32"/>
    <mergeCell ref="AJ16:AK16"/>
    <mergeCell ref="AJ21:AK21"/>
    <mergeCell ref="AJ20:AK20"/>
    <mergeCell ref="AJ18:AK18"/>
    <mergeCell ref="AJ27:AK27"/>
    <mergeCell ref="AJ26:AK26"/>
    <mergeCell ref="AJ23:AK23"/>
    <mergeCell ref="AJ22:AK22"/>
    <mergeCell ref="AJ31:AK31"/>
    <mergeCell ref="AJ30:AK30"/>
    <mergeCell ref="AJ29:AK29"/>
    <mergeCell ref="AJ28:AK28"/>
    <mergeCell ref="AJ25:AK25"/>
    <mergeCell ref="AJ24:AK24"/>
    <mergeCell ref="AJ19:AK19"/>
    <mergeCell ref="AJ17:AK17"/>
    <mergeCell ref="S24:T25"/>
    <mergeCell ref="AA22:AA23"/>
    <mergeCell ref="D24:D25"/>
    <mergeCell ref="U24:U25"/>
    <mergeCell ref="W24:W25"/>
    <mergeCell ref="X24:X25"/>
    <mergeCell ref="Z22:Z23"/>
    <mergeCell ref="AG8:AH8"/>
    <mergeCell ref="AE12:AE13"/>
    <mergeCell ref="AD12:AD13"/>
    <mergeCell ref="AB10:AE10"/>
    <mergeCell ref="AE20:AE21"/>
    <mergeCell ref="AD16:AD17"/>
    <mergeCell ref="AA20:AA21"/>
    <mergeCell ref="D20:D21"/>
    <mergeCell ref="U20:U21"/>
    <mergeCell ref="W20:W21"/>
    <mergeCell ref="X20:X21"/>
    <mergeCell ref="D22:D23"/>
    <mergeCell ref="U22:U23"/>
    <mergeCell ref="W22:W23"/>
    <mergeCell ref="S22:T23"/>
    <mergeCell ref="X22:X23"/>
    <mergeCell ref="Z20:Z21"/>
    <mergeCell ref="AC30:AC31"/>
    <mergeCell ref="AB30:AB31"/>
    <mergeCell ref="AB28:AB29"/>
    <mergeCell ref="AC28:AC29"/>
    <mergeCell ref="AE26:AE27"/>
    <mergeCell ref="AB26:AB27"/>
    <mergeCell ref="AC26:AC27"/>
    <mergeCell ref="AB24:AB25"/>
    <mergeCell ref="AE22:AE23"/>
    <mergeCell ref="AD22:AD23"/>
    <mergeCell ref="AC24:AC25"/>
    <mergeCell ref="AB22:AB23"/>
    <mergeCell ref="D30:D31"/>
    <mergeCell ref="U30:U31"/>
    <mergeCell ref="W30:W31"/>
    <mergeCell ref="D34:D35"/>
    <mergeCell ref="U34:U35"/>
    <mergeCell ref="W34:W35"/>
    <mergeCell ref="X34:X35"/>
    <mergeCell ref="Y34:Y35"/>
    <mergeCell ref="AA32:AA33"/>
    <mergeCell ref="D32:D33"/>
    <mergeCell ref="U32:U33"/>
    <mergeCell ref="W32:W33"/>
    <mergeCell ref="X32:X33"/>
    <mergeCell ref="AA34:AA35"/>
    <mergeCell ref="S34:T35"/>
    <mergeCell ref="S32:T33"/>
    <mergeCell ref="S30:T31"/>
    <mergeCell ref="Y30:Y31"/>
    <mergeCell ref="Y32:Y33"/>
    <mergeCell ref="Z32:Z33"/>
    <mergeCell ref="X30:X31"/>
    <mergeCell ref="Z30:Z31"/>
    <mergeCell ref="AA30:AA31"/>
    <mergeCell ref="Z34:Z35"/>
    <mergeCell ref="D28:D29"/>
    <mergeCell ref="U28:U29"/>
    <mergeCell ref="W28:W29"/>
    <mergeCell ref="X28:X29"/>
    <mergeCell ref="AD28:AD29"/>
    <mergeCell ref="AD26:AD27"/>
    <mergeCell ref="S28:T29"/>
    <mergeCell ref="D26:D27"/>
    <mergeCell ref="U26:U27"/>
    <mergeCell ref="W26:W27"/>
    <mergeCell ref="S26:T27"/>
    <mergeCell ref="X26:X27"/>
    <mergeCell ref="Y26:Y27"/>
    <mergeCell ref="S16:T17"/>
    <mergeCell ref="D18:D19"/>
    <mergeCell ref="U18:U19"/>
    <mergeCell ref="W18:W19"/>
    <mergeCell ref="X18:X19"/>
    <mergeCell ref="Y18:Y19"/>
    <mergeCell ref="AD18:AD19"/>
    <mergeCell ref="Z18:Z19"/>
    <mergeCell ref="AA18:AA19"/>
    <mergeCell ref="AB18:AB19"/>
    <mergeCell ref="AC18:AC19"/>
    <mergeCell ref="D14:D15"/>
    <mergeCell ref="S14:T15"/>
    <mergeCell ref="AE14:AE15"/>
    <mergeCell ref="U14:U15"/>
    <mergeCell ref="W14:W15"/>
    <mergeCell ref="X14:X15"/>
    <mergeCell ref="Y14:Y15"/>
    <mergeCell ref="Z14:Z15"/>
    <mergeCell ref="AD14:AD15"/>
    <mergeCell ref="AC14:AC15"/>
    <mergeCell ref="AB14:AB15"/>
    <mergeCell ref="AA14:AA15"/>
    <mergeCell ref="AC38:AE38"/>
    <mergeCell ref="AC39:AE39"/>
    <mergeCell ref="S6:Y7"/>
    <mergeCell ref="V12:V13"/>
    <mergeCell ref="V20:V21"/>
    <mergeCell ref="V18:V19"/>
    <mergeCell ref="V16:V17"/>
    <mergeCell ref="V14:V15"/>
    <mergeCell ref="V34:V35"/>
    <mergeCell ref="V32:V33"/>
    <mergeCell ref="V30:V31"/>
    <mergeCell ref="V28:V29"/>
    <mergeCell ref="V26:V27"/>
    <mergeCell ref="V24:V25"/>
    <mergeCell ref="V22:V23"/>
    <mergeCell ref="W16:W17"/>
    <mergeCell ref="X16:X17"/>
    <mergeCell ref="Y16:Y17"/>
    <mergeCell ref="Z16:Z17"/>
    <mergeCell ref="AA16:AA17"/>
    <mergeCell ref="AB16:AB17"/>
    <mergeCell ref="AE18:AE19"/>
    <mergeCell ref="Y22:Y23"/>
    <mergeCell ref="AD24:AD25"/>
  </mergeCells>
  <phoneticPr fontId="2" type="noConversion"/>
  <conditionalFormatting sqref="Q29 F35:G36 I35:R36 Q27 O31:R31 I33:R33 I27 I29 K27 K29 I31:K31 M27 M29 M31 O27 O29 H26:H36 F27:G27 F29:G29 F31:G31 F33:G33 AE18 AE14 S14 S16 S34 AE16 AE26 S22 AE22 AE20 S28 S30 S32 AE34 AC26:AC34 S26 W26:AB36 AD26:AD36 AE28 AE30 AE32 S24 AE24 S18 S20 E28:E36 U14:V14 U16:V16 U18:V18 U20:V20 U22:V22 U24:V24 U26:V26 U28:V28 U30:V30 U32:V32 U34:V34">
    <cfRule type="cellIs" dxfId="5" priority="3" stopIfTrue="1" operator="equal">
      <formula>0</formula>
    </cfRule>
  </conditionalFormatting>
  <conditionalFormatting sqref="C36">
    <cfRule type="cellIs" dxfId="4" priority="1" operator="equal">
      <formula>"There are errors on the dive sheet"</formula>
    </cfRule>
  </conditionalFormatting>
  <printOptions horizontalCentered="1" verticalCentered="1"/>
  <pageMargins left="0" right="0" top="0" bottom="0" header="0.5" footer="0.5"/>
  <pageSetup scale="67" orientation="portrait" r:id="rId1"/>
  <headerFooter alignWithMargins="0"/>
  <ignoredErrors>
    <ignoredError sqref="K15 I27" formula="1"/>
    <ignoredError sqref="T26:T27 AE27 S27 W26:AC27 AD26:AD2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6"/>
  </sheetPr>
  <dimension ref="A1:EW207"/>
  <sheetViews>
    <sheetView topLeftCell="C1" workbookViewId="0">
      <selection activeCell="A52" sqref="A52"/>
    </sheetView>
  </sheetViews>
  <sheetFormatPr defaultRowHeight="13.5" thickBottom="1" x14ac:dyDescent="0.25"/>
  <cols>
    <col min="1" max="2" width="9.140625" hidden="1" customWidth="1"/>
    <col min="3" max="3" width="9.140625" style="233" customWidth="1"/>
    <col min="4" max="4" width="12" customWidth="1"/>
    <col min="5" max="5" width="7.28515625" customWidth="1"/>
  </cols>
  <sheetData>
    <row r="1" spans="1:153" ht="9" customHeight="1" thickBot="1" x14ac:dyDescent="0.25">
      <c r="A1">
        <f>IF('Dive Sheet'!E14='Dive Sheet'!E16,1,IF('Dive Sheet'!E14='Dive Sheet'!E18,1,IF('Dive Sheet'!E14='Dive Sheet'!E20,1,IF('Dive Sheet'!E14='Dive Sheet'!E22,1,IF('Dive Sheet'!E14='Dive Sheet'!E24,1,IF('Dive Sheet'!E14='Dive Sheet'!E26,1,IF('Dive Sheet'!E14='Dive Sheet'!E28,1,IF('Dive Sheet'!E14='Dive Sheet'!E30,1,0))))))))</f>
        <v>0</v>
      </c>
      <c r="B1">
        <f>IF('Dive Sheet'!E14='Dive Sheet'!E32,1,IF('Dive Sheet'!E14='Dive Sheet'!E34,1,0))</f>
        <v>0</v>
      </c>
      <c r="D1" s="358" t="str">
        <f>IF(A52=0,"The dive sheet has been checked and verified.","There are Errors on the dive sheet")</f>
        <v>The dive sheet has been checked and verified.</v>
      </c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9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</row>
    <row r="2" spans="1:153" ht="9" customHeight="1" thickBot="1" x14ac:dyDescent="0.25">
      <c r="A2">
        <f>IF('Dive Sheet'!E16='Dive Sheet'!E18,1,IF('Dive Sheet'!E16='Dive Sheet'!E20,1,IF('Dive Sheet'!E16='Dive Sheet'!E22,1,IF('Dive Sheet'!E16='Dive Sheet'!E24,1,IF('Dive Sheet'!E16='Dive Sheet'!E26,1,IF('Dive Sheet'!E16='Dive Sheet'!E28,1,IF('Dive Sheet'!E16='Dive Sheet'!E30,1,IF('Dive Sheet'!E16='Dive Sheet'!E32,1,0))))))))</f>
        <v>0</v>
      </c>
      <c r="B2">
        <f>IF('Dive Sheet'!E16='Dive Sheet'!E34,1,0)</f>
        <v>0</v>
      </c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9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</row>
    <row r="3" spans="1:153" ht="9" customHeight="1" thickBot="1" x14ac:dyDescent="0.25">
      <c r="A3">
        <f>IF('Dive Sheet'!E18='Dive Sheet'!E20,1,IF('Dive Sheet'!E18='Dive Sheet'!E22,1,IF('Dive Sheet'!E18='Dive Sheet'!E24,1,IF('Dive Sheet'!E18='Dive Sheet'!E26,1,IF('Dive Sheet'!E18='Dive Sheet'!E28,1,IF('Dive Sheet'!E18='Dive Sheet'!E30,1,IF('Dive Sheet'!E18='Dive Sheet'!E32,1,IF('Dive Sheet'!E18='Dive Sheet'!E34,1,0))))))))</f>
        <v>0</v>
      </c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9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</row>
    <row r="4" spans="1:153" ht="9" customHeight="1" thickBot="1" x14ac:dyDescent="0.25">
      <c r="A4">
        <f>IF('Dive Sheet'!E20='Dive Sheet'!E22,1,IF('Dive Sheet'!E20='Dive Sheet'!E24,1,IF('Dive Sheet'!E20='Dive Sheet'!E26,1,IF('Dive Sheet'!E20='Dive Sheet'!E28,1,IF('Dive Sheet'!E20='Dive Sheet'!E30,1,IF('Dive Sheet'!E20='Dive Sheet'!E32,1,IF('Dive Sheet'!E20='Dive Sheet'!E34,1,0)))))))</f>
        <v>0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9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</row>
    <row r="5" spans="1:153" ht="9" customHeight="1" thickBot="1" x14ac:dyDescent="0.25">
      <c r="A5">
        <f>IF('Dive Sheet'!E22='Dive Sheet'!E24,1,IF('Dive Sheet'!E22='Dive Sheet'!E26,1,IF('Dive Sheet'!E22='Dive Sheet'!E28,1,IF('Dive Sheet'!E22='Dive Sheet'!E30,1,IF('Dive Sheet'!E22='Dive Sheet'!E32,1,IF('Dive Sheet'!E22='Dive Sheet'!E34,1,0))))))</f>
        <v>0</v>
      </c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9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</row>
    <row r="6" spans="1:153" ht="9" customHeight="1" thickBot="1" x14ac:dyDescent="0.25">
      <c r="A6">
        <f>IF('Dive Sheet'!E24='Dive Sheet'!E26,1,IF('Dive Sheet'!E24='Dive Sheet'!E28,1,IF('Dive Sheet'!E24='Dive Sheet'!E30,1,IF('Dive Sheet'!E24='Dive Sheet'!E32,1,IF('Dive Sheet'!E24='Dive Sheet'!E34,1,0)))))</f>
        <v>0</v>
      </c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9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</row>
    <row r="7" spans="1:153" ht="9" customHeight="1" thickBot="1" x14ac:dyDescent="0.25">
      <c r="A7">
        <f>IF('Dive Sheet'!E26='Dive Sheet'!E28,1,IF('Dive Sheet'!E26='Dive Sheet'!E30,1,IF('Dive Sheet'!E26='Dive Sheet'!E32,1,IF('Dive Sheet'!E26='Dive Sheet'!E34,1,0))))</f>
        <v>0</v>
      </c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1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</row>
    <row r="8" spans="1:153" ht="12.75" customHeight="1" thickBot="1" x14ac:dyDescent="0.25">
      <c r="A8">
        <f>IF('Dive Sheet'!E28='Dive Sheet'!E30,1,IF('Dive Sheet'!E28='Dive Sheet'!E32,1,IF('Dive Sheet'!E28='Dive Sheet'!E34,1,0)))</f>
        <v>0</v>
      </c>
      <c r="D8" s="40" t="str">
        <f>IF(A60=0,"Verified","The sheet must be complete with all 11 dives.")</f>
        <v>Verified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1"/>
      <c r="R8" s="91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</row>
    <row r="9" spans="1:153" thickBot="1" x14ac:dyDescent="0.25">
      <c r="A9">
        <f>IF('Dive Sheet'!E30='Dive Sheet'!E32,1,IF('Dive Sheet'!E30='Dive Sheet'!E34,1,IF('Dive Sheet'!E32='Dive Sheet'!E34,1,0)))</f>
        <v>0</v>
      </c>
      <c r="B9">
        <f>SUM(A1:A9,B1:B2)</f>
        <v>0</v>
      </c>
      <c r="D9" s="40" t="str">
        <f>IF(B9=0,"Verified","No dive can be repeated.")</f>
        <v>Verified</v>
      </c>
      <c r="E9" s="30"/>
      <c r="F9" s="30"/>
      <c r="G9" s="70"/>
      <c r="H9" s="70"/>
      <c r="I9" s="70"/>
      <c r="J9" s="70"/>
      <c r="K9" s="70"/>
      <c r="L9" s="70"/>
      <c r="M9" s="70"/>
      <c r="N9" s="70"/>
      <c r="O9" s="30"/>
      <c r="P9" s="30"/>
      <c r="Q9" s="30"/>
      <c r="R9" s="68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</row>
    <row r="10" spans="1:153" thickBot="1" x14ac:dyDescent="0.25">
      <c r="A10">
        <f>SUM('Dive Sheet'!I14,'Dive Sheet'!I16,'Dive Sheet'!I18,'Dive Sheet'!I20,'Dive Sheet'!I22,'Dive Sheet'!I24,'Dive Sheet'!I26,'Dive Sheet'!I28,'Dive Sheet'!I30,'Dive Sheet'!I32,'Dive Sheet'!I34)</f>
        <v>1</v>
      </c>
      <c r="B10">
        <f>SUM('Dive Sheet'!K34,'Dive Sheet'!K32,'Dive Sheet'!K30,'Dive Sheet'!K28,'Dive Sheet'!K26,'Dive Sheet'!K24,'Dive Sheet'!K22,'Dive Sheet'!K20,'Dive Sheet'!K18,'Dive Sheet'!K16,'Dive Sheet'!K14)</f>
        <v>1</v>
      </c>
      <c r="D10" s="40" t="str">
        <f>IF(A10&gt;1,"There may not be more that one Voluntary Forward dive.",IF(B10&gt;1,"There may not be more that one Voluntary Back dive.",IF(A11&gt;1,"There may not be more that one Voluntary Reverse dive.",IF(B11&gt;1,"There may not be more that one Voluntary Inward dive.",IF(A12&gt;1,"There may not be more that one Voluntary Twisting dive.","Verified")))))</f>
        <v>Verified</v>
      </c>
      <c r="E10" s="30"/>
      <c r="F10" s="30"/>
      <c r="G10" s="70"/>
      <c r="H10" s="70"/>
      <c r="I10" s="70"/>
      <c r="J10" s="70"/>
      <c r="K10" s="70"/>
      <c r="L10" s="70"/>
      <c r="M10" s="70"/>
      <c r="N10" s="70"/>
      <c r="O10" s="30"/>
      <c r="P10" s="30"/>
      <c r="Q10" s="30"/>
      <c r="R10" s="68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</row>
    <row r="11" spans="1:153" thickBot="1" x14ac:dyDescent="0.25">
      <c r="A11">
        <f>SUM('Dive Sheet'!M14,'Dive Sheet'!M16,'Dive Sheet'!M18,'Dive Sheet'!M20,'Dive Sheet'!M22,'Dive Sheet'!M24,'Dive Sheet'!M26,'Dive Sheet'!M28,'Dive Sheet'!M30,'Dive Sheet'!M32,'Dive Sheet'!M34)</f>
        <v>1</v>
      </c>
      <c r="B11">
        <f>SUM('Dive Sheet'!O14,'Dive Sheet'!O16,'Dive Sheet'!O18,'Dive Sheet'!O20,'Dive Sheet'!O22,'Dive Sheet'!O24,'Dive Sheet'!O26,'Dive Sheet'!O28,'Dive Sheet'!O30,'Dive Sheet'!O32,'Dive Sheet'!O34)</f>
        <v>1</v>
      </c>
      <c r="D11" s="40" t="str">
        <f>IF((SUM(B54:B58))&gt;0,"There may not be more that one optional dive from each category in the first two rounds.", "Verified")</f>
        <v>Verified</v>
      </c>
      <c r="E11" s="30"/>
      <c r="F11" s="30"/>
      <c r="G11" s="70"/>
      <c r="H11" s="70"/>
      <c r="I11" s="70"/>
      <c r="J11" s="70"/>
      <c r="K11" s="70"/>
      <c r="L11" s="70"/>
      <c r="M11" s="70"/>
      <c r="N11" s="70"/>
      <c r="O11" s="30"/>
      <c r="P11" s="30"/>
      <c r="Q11" s="30"/>
      <c r="R11" s="68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</row>
    <row r="12" spans="1:153" thickBot="1" x14ac:dyDescent="0.25">
      <c r="A12">
        <f>SUM('Dive Sheet'!Q14,'Dive Sheet'!Q16,'Dive Sheet'!Q18,'Dive Sheet'!Q20,'Dive Sheet'!Q22,'Dive Sheet'!Q24,'Dive Sheet'!Q26,'Dive Sheet'!Q28,'Dive Sheet'!Q30,'Dive Sheet'!Q32,'Dive Sheet'!Q34)</f>
        <v>1</v>
      </c>
      <c r="D12" s="357" t="s">
        <v>43</v>
      </c>
      <c r="E12" s="357"/>
      <c r="F12" s="90">
        <f>SUM('Dive Sheet'!G15,'Dive Sheet'!G17,'Dive Sheet'!G19,'Dive Sheet'!G21,'Dive Sheet'!G23,'Dive Sheet'!G25,'Dive Sheet'!G27,'Dive Sheet'!G29,'Dive Sheet'!G31,'Dive Sheet'!G33,'Dive Sheet'!G35)</f>
        <v>8.1</v>
      </c>
      <c r="G12" s="70"/>
      <c r="H12" s="70"/>
      <c r="I12" s="70"/>
      <c r="J12" s="70"/>
      <c r="K12" s="70"/>
      <c r="L12" s="70"/>
      <c r="M12" s="70"/>
      <c r="N12" s="70"/>
      <c r="O12" s="30"/>
      <c r="P12" s="30"/>
      <c r="Q12" s="30"/>
      <c r="R12" s="68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</row>
    <row r="13" spans="1:153" thickBot="1" x14ac:dyDescent="0.25">
      <c r="A13" s="3"/>
      <c r="B13" s="3"/>
      <c r="C13" s="234"/>
      <c r="D13" s="53" t="str">
        <f>IF(F12&gt;9,"The sum of voluntary DD must not exceed 9.0","Verified")</f>
        <v>Verified</v>
      </c>
      <c r="E13" s="30"/>
      <c r="F13" s="30"/>
      <c r="G13" s="70"/>
      <c r="H13" s="70"/>
      <c r="I13" s="70"/>
      <c r="J13" s="70"/>
      <c r="K13" s="70"/>
      <c r="L13" s="70"/>
      <c r="M13" s="70"/>
      <c r="N13" s="70"/>
      <c r="O13" s="30"/>
      <c r="P13" s="30"/>
      <c r="Q13" s="30"/>
      <c r="R13" s="68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</row>
    <row r="14" spans="1:153" thickBot="1" x14ac:dyDescent="0.25">
      <c r="A14" t="s">
        <v>10</v>
      </c>
      <c r="B14">
        <f>SUM('Dive Sheet'!F15,'Dive Sheet'!F17,'Dive Sheet'!F19,'Dive Sheet'!F21,'Dive Sheet'!F23)</f>
        <v>8</v>
      </c>
      <c r="D14" s="232" t="str">
        <f>IF(B14=8,"Verified","There must be 2 voluntary dives and 3 optional dives in the first round.")</f>
        <v>Verified</v>
      </c>
      <c r="E14" s="30"/>
      <c r="F14" s="30"/>
      <c r="G14" s="70"/>
      <c r="H14" s="70"/>
      <c r="I14" s="70"/>
      <c r="J14" s="70"/>
      <c r="K14" s="70"/>
      <c r="L14" s="70"/>
      <c r="M14" s="70"/>
      <c r="N14" s="70"/>
      <c r="O14" s="30"/>
      <c r="P14" s="30"/>
      <c r="Q14" s="30"/>
      <c r="R14" s="68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</row>
    <row r="15" spans="1:153" ht="12.75" customHeight="1" thickBot="1" x14ac:dyDescent="0.3">
      <c r="A15" t="s">
        <v>11</v>
      </c>
      <c r="B15">
        <f>SUM('Dive Sheet'!F25,'Dive Sheet'!F27,'Dive Sheet'!F29)</f>
        <v>4</v>
      </c>
      <c r="D15" s="232" t="str">
        <f>IF(B15=4,"Verified","There must be 2 voluntary dives and 1 optional dive in the second round.")</f>
        <v>Verified</v>
      </c>
      <c r="E15" s="30"/>
      <c r="F15" s="30"/>
      <c r="G15" s="70"/>
      <c r="H15" s="70"/>
      <c r="I15" s="70"/>
      <c r="J15" s="70"/>
      <c r="K15" s="70"/>
      <c r="L15" s="70"/>
      <c r="M15" s="70"/>
      <c r="N15" s="72"/>
      <c r="O15" s="30"/>
      <c r="P15" s="30"/>
      <c r="Q15" s="30"/>
      <c r="R15" s="68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</row>
    <row r="16" spans="1:153" thickBot="1" x14ac:dyDescent="0.25">
      <c r="A16" t="s">
        <v>12</v>
      </c>
      <c r="B16">
        <f>SUM('Dive Sheet'!F31,'Dive Sheet'!F33,'Dive Sheet'!F35)</f>
        <v>5</v>
      </c>
      <c r="D16" s="232" t="str">
        <f>IF(B16=5,"Verified","There must be 1 voluntary dive and 2 optional dives in the third round.")</f>
        <v>Verified</v>
      </c>
      <c r="E16" s="30"/>
      <c r="F16" s="30"/>
      <c r="G16" s="70"/>
      <c r="H16" s="70"/>
      <c r="I16" s="70"/>
      <c r="J16" s="70"/>
      <c r="K16" s="70"/>
      <c r="L16" s="70"/>
      <c r="M16" s="70"/>
      <c r="N16" s="70"/>
      <c r="O16" s="30"/>
      <c r="P16" s="30"/>
      <c r="Q16" s="30"/>
      <c r="R16" s="68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</row>
    <row r="17" spans="1:153" thickBot="1" x14ac:dyDescent="0.25">
      <c r="A17" t="s">
        <v>38</v>
      </c>
      <c r="B17">
        <f>SUM('Dive Sheet'!I15,'Dive Sheet'!I17,'Dive Sheet'!I19,'Dive Sheet'!I21,'Dive Sheet'!I23,'Dive Sheet'!I25,'Dive Sheet'!I27,'Dive Sheet'!I29)</f>
        <v>2</v>
      </c>
      <c r="D17" s="40" t="str">
        <f>IF(B17=0,"There must be at least one dive from the Forward category in the first 8 dives.","Verified")</f>
        <v>Verified</v>
      </c>
      <c r="E17" s="30"/>
      <c r="F17" s="30"/>
      <c r="G17" s="70"/>
      <c r="H17" s="70"/>
      <c r="I17" s="70"/>
      <c r="J17" s="70"/>
      <c r="K17" s="70"/>
      <c r="L17" s="70"/>
      <c r="M17" s="30"/>
      <c r="N17" s="30"/>
      <c r="O17" s="30"/>
      <c r="P17" s="30"/>
      <c r="Q17" s="30"/>
      <c r="R17" s="68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</row>
    <row r="18" spans="1:153" thickBot="1" x14ac:dyDescent="0.25">
      <c r="A18" t="s">
        <v>39</v>
      </c>
      <c r="B18">
        <f>SUM('Dive Sheet'!K15,'Dive Sheet'!K17,'Dive Sheet'!K19,'Dive Sheet'!K21,'Dive Sheet'!K23,'Dive Sheet'!K25,'Dive Sheet'!K27,'Dive Sheet'!K29)</f>
        <v>2</v>
      </c>
      <c r="D18" s="40" t="str">
        <f>IF(B18=0,"There must be at least one dive from the Back category in the first 8 dives.","Verified")</f>
        <v>Verified</v>
      </c>
      <c r="E18" s="30"/>
      <c r="F18" s="30"/>
      <c r="G18" s="70"/>
      <c r="H18" s="70"/>
      <c r="I18" s="70"/>
      <c r="J18" s="70"/>
      <c r="K18" s="70"/>
      <c r="L18" s="70"/>
      <c r="M18" s="30"/>
      <c r="N18" s="30"/>
      <c r="O18" s="30"/>
      <c r="P18" s="30"/>
      <c r="Q18" s="30"/>
      <c r="R18" s="68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</row>
    <row r="19" spans="1:153" thickBot="1" x14ac:dyDescent="0.25">
      <c r="A19" t="s">
        <v>40</v>
      </c>
      <c r="B19">
        <f>SUM('Dive Sheet'!M15,'Dive Sheet'!M17,'Dive Sheet'!M19,'Dive Sheet'!M21,'Dive Sheet'!M23,'Dive Sheet'!M25,'Dive Sheet'!M27,'Dive Sheet'!M29)</f>
        <v>1</v>
      </c>
      <c r="D19" s="40" t="str">
        <f>IF(B19=0,"There must be at least one dive from the Reverse category in the first 8 dives.","Verified")</f>
        <v>Verified</v>
      </c>
      <c r="E19" s="30"/>
      <c r="F19" s="30"/>
      <c r="G19" s="70"/>
      <c r="H19" s="70"/>
      <c r="I19" s="70"/>
      <c r="J19" s="70"/>
      <c r="K19" s="70"/>
      <c r="L19" s="70"/>
      <c r="M19" s="30"/>
      <c r="N19" s="30"/>
      <c r="O19" s="30"/>
      <c r="P19" s="30"/>
      <c r="Q19" s="30"/>
      <c r="R19" s="68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</row>
    <row r="20" spans="1:153" thickBot="1" x14ac:dyDescent="0.25">
      <c r="A20" t="s">
        <v>41</v>
      </c>
      <c r="B20">
        <f>SUM('Dive Sheet'!O15,'Dive Sheet'!O17,'Dive Sheet'!O19,'Dive Sheet'!O21,'Dive Sheet'!O23,'Dive Sheet'!O25,'Dive Sheet'!O27,'Dive Sheet'!O29)</f>
        <v>2</v>
      </c>
      <c r="D20" s="40" t="str">
        <f>IF(B20=0,"There must be at least one dive from Inward category in the first 8 dives.","Verified")</f>
        <v>Verified</v>
      </c>
      <c r="E20" s="30"/>
      <c r="F20" s="30"/>
      <c r="G20" s="70"/>
      <c r="H20" s="70"/>
      <c r="I20" s="70"/>
      <c r="J20" s="70"/>
      <c r="K20" s="70"/>
      <c r="L20" s="70"/>
      <c r="M20" s="30"/>
      <c r="N20" s="30"/>
      <c r="O20" s="30"/>
      <c r="P20" s="30"/>
      <c r="Q20" s="30"/>
      <c r="R20" s="68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</row>
    <row r="21" spans="1:153" thickBot="1" x14ac:dyDescent="0.25">
      <c r="A21" t="s">
        <v>42</v>
      </c>
      <c r="B21">
        <f>SUM('Dive Sheet'!Q15,'Dive Sheet'!Q17,'Dive Sheet'!Q19,'Dive Sheet'!Q21,'Dive Sheet'!Q23,'Dive Sheet'!Q25,'Dive Sheet'!Q27,'Dive Sheet'!Q29)</f>
        <v>1</v>
      </c>
      <c r="D21" s="40" t="str">
        <f>IF(B21=0,"There must be at least one dive from the Twist category in the first 8 dives.","Verified")</f>
        <v>Verified</v>
      </c>
      <c r="E21" s="30"/>
      <c r="F21" s="30"/>
      <c r="G21" s="70"/>
      <c r="H21" s="70"/>
      <c r="I21" s="70"/>
      <c r="J21" s="70"/>
      <c r="K21" s="70"/>
      <c r="L21" s="70"/>
      <c r="M21" s="30"/>
      <c r="N21" s="30"/>
      <c r="O21" s="30"/>
      <c r="P21" s="30"/>
      <c r="Q21" s="30"/>
      <c r="R21" s="68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</row>
    <row r="22" spans="1:153" thickBot="1" x14ac:dyDescent="0.25">
      <c r="A22" t="s">
        <v>38</v>
      </c>
      <c r="B22">
        <f>SUM('Dive Sheet'!I15,'Dive Sheet'!I17,'Dive Sheet'!I19,'Dive Sheet'!I21,'Dive Sheet'!I23,'Dive Sheet'!I25,'Dive Sheet'!I27,'Dive Sheet'!I29,'Dive Sheet'!I31,'Dive Sheet'!I33,'Dive Sheet'!I35)</f>
        <v>3</v>
      </c>
      <c r="D22" s="40" t="str">
        <f>IF(B22=0,"There must be at least one dive from each category.","Verified")</f>
        <v>Verified</v>
      </c>
      <c r="E22" s="30"/>
      <c r="F22" s="30"/>
      <c r="G22" s="70"/>
      <c r="H22" s="70"/>
      <c r="I22" s="70"/>
      <c r="J22" s="70"/>
      <c r="K22" s="70"/>
      <c r="L22" s="70"/>
      <c r="M22" s="30"/>
      <c r="N22" s="30"/>
      <c r="O22" s="30"/>
      <c r="P22" s="30"/>
      <c r="Q22" s="30"/>
      <c r="R22" s="30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</row>
    <row r="23" spans="1:153" thickBot="1" x14ac:dyDescent="0.25">
      <c r="A23" t="s">
        <v>39</v>
      </c>
      <c r="B23">
        <f>SUM('Dive Sheet'!K15,'Dive Sheet'!K17,'Dive Sheet'!K19,'Dive Sheet'!K21,'Dive Sheet'!K23,'Dive Sheet'!K25,'Dive Sheet'!K27,'Dive Sheet'!K29,'Dive Sheet'!K31,'Dive Sheet'!K33,'Dive Sheet'!K35)</f>
        <v>2</v>
      </c>
      <c r="D23" s="40" t="str">
        <f>IF(B23=0,"There must be at least one dive from each category.","Verified")</f>
        <v>Verified</v>
      </c>
      <c r="E23" s="30"/>
      <c r="F23" s="30"/>
      <c r="G23" s="70"/>
      <c r="H23" s="70"/>
      <c r="I23" s="70"/>
      <c r="J23" s="70"/>
      <c r="K23" s="70"/>
      <c r="L23" s="7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</row>
    <row r="24" spans="1:153" thickBot="1" x14ac:dyDescent="0.25">
      <c r="A24" t="s">
        <v>40</v>
      </c>
      <c r="B24">
        <f>SUM('Dive Sheet'!M15,'Dive Sheet'!M17,'Dive Sheet'!M19,'Dive Sheet'!M21,'Dive Sheet'!M23,'Dive Sheet'!M25,'Dive Sheet'!M27,'Dive Sheet'!M29,'Dive Sheet'!M31,'Dive Sheet'!M33,'Dive Sheet'!M35)</f>
        <v>2</v>
      </c>
      <c r="D24" s="40" t="str">
        <f>IF(B24=0,"There must be at least one dive from each category.","Verified")</f>
        <v>Verified</v>
      </c>
      <c r="E24" s="30"/>
      <c r="F24" s="30"/>
      <c r="G24" s="70"/>
      <c r="H24" s="70"/>
      <c r="I24" s="70"/>
      <c r="J24" s="70"/>
      <c r="K24" s="70"/>
      <c r="L24" s="7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</row>
    <row r="25" spans="1:153" thickBot="1" x14ac:dyDescent="0.25">
      <c r="A25" t="s">
        <v>41</v>
      </c>
      <c r="B25">
        <f>SUM('Dive Sheet'!O15,'Dive Sheet'!O17,'Dive Sheet'!O19,'Dive Sheet'!O21,'Dive Sheet'!O23,'Dive Sheet'!O25,'Dive Sheet'!O27,'Dive Sheet'!O29,'Dive Sheet'!O31,'Dive Sheet'!O33,'Dive Sheet'!O35)</f>
        <v>2</v>
      </c>
      <c r="D25" s="40" t="str">
        <f>IF(B25=0,"There must be at least one dive from each category.","Verified")</f>
        <v>Verified</v>
      </c>
      <c r="E25" s="30"/>
      <c r="F25" s="30"/>
      <c r="G25" s="70"/>
      <c r="H25" s="70"/>
      <c r="I25" s="70"/>
      <c r="J25" s="70"/>
      <c r="K25" s="70"/>
      <c r="L25" s="7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</row>
    <row r="26" spans="1:153" thickBot="1" x14ac:dyDescent="0.25">
      <c r="A26" t="s">
        <v>42</v>
      </c>
      <c r="B26">
        <f>SUM('Dive Sheet'!Q15,'Dive Sheet'!Q17,'Dive Sheet'!Q19,'Dive Sheet'!Q21,'Dive Sheet'!Q23,'Dive Sheet'!Q25,'Dive Sheet'!Q27,'Dive Sheet'!Q29,'Dive Sheet'!Q31,'Dive Sheet'!Q33,'Dive Sheet'!Q35)</f>
        <v>2</v>
      </c>
      <c r="D26" s="40" t="str">
        <f>IF(B26=0,"There must be at least one dive from each category.","Verified")</f>
        <v>Verified</v>
      </c>
      <c r="E26" s="30"/>
      <c r="F26" s="30"/>
      <c r="G26" s="70"/>
      <c r="H26" s="70"/>
      <c r="I26" s="70"/>
      <c r="J26" s="70"/>
      <c r="K26" s="70"/>
      <c r="L26" s="7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</row>
    <row r="27" spans="1:153" thickBot="1" x14ac:dyDescent="0.25">
      <c r="D27" s="40" t="str">
        <f>IF(B17&gt;2,"There may not be more than one optional dive from the Forward category in the first 8 dives.",IF(B22&lt;2,"There must be at least one voluntary dive and one optional dive from the Forward category.","Verified"))</f>
        <v>Verified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</row>
    <row r="28" spans="1:153" thickBot="1" x14ac:dyDescent="0.25">
      <c r="D28" s="40" t="str">
        <f>IF(B18&gt;2,"There may not be more than one optional dive from the Back category in the first 8 dives..",IF(B23&lt;2,"There must be at least one voluntary dive and one optional dive from the Back category.","Verified"))</f>
        <v>Verified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</row>
    <row r="29" spans="1:153" thickBot="1" x14ac:dyDescent="0.25">
      <c r="A29">
        <f>IF(D9="Verified",0,1)</f>
        <v>0</v>
      </c>
      <c r="D29" s="40" t="str">
        <f>IF(B19&gt;2,"There may not be more than one optional dive from the Reverse category in the first 8 dives.",IF(B24&lt;2,"There must be at least one voluntary dive and one optional dive from the Reverse category.","Verified"))</f>
        <v>Verified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</row>
    <row r="30" spans="1:153" thickBot="1" x14ac:dyDescent="0.25">
      <c r="A30">
        <f t="shared" ref="A30:A51" si="0">IF(D10="Verified",0,1)</f>
        <v>0</v>
      </c>
      <c r="D30" s="40" t="str">
        <f>IF(B20&gt;2,"There may not be more than one optional dive from the Inward category in the first 8 dives.",IF(B25&lt;2,"There must be at least one voluntary dive and one optional dive from the Inward category.","Verified"))</f>
        <v>Verified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153" thickBot="1" x14ac:dyDescent="0.25">
      <c r="A31">
        <f t="shared" si="0"/>
        <v>0</v>
      </c>
      <c r="D31" s="40" t="str">
        <f>IF(B21&gt;2,"There may not be more than one optional dive from the Twist category in the first 8 dives.",IF(B26&lt;2,"There must be at least one voluntary dive and one optional dive from the Twist category.","Verified"))</f>
        <v>Verified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153" thickBot="1" x14ac:dyDescent="0.25">
      <c r="D32" s="4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1:44" thickBot="1" x14ac:dyDescent="0.25">
      <c r="A33">
        <f t="shared" si="0"/>
        <v>0</v>
      </c>
      <c r="D33" s="4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</row>
    <row r="34" spans="1:44" thickBot="1" x14ac:dyDescent="0.25">
      <c r="A34">
        <f t="shared" si="0"/>
        <v>0</v>
      </c>
      <c r="D34" s="4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</row>
    <row r="35" spans="1:44" thickBot="1" x14ac:dyDescent="0.25">
      <c r="A35">
        <f t="shared" si="0"/>
        <v>0</v>
      </c>
      <c r="D35" s="4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</row>
    <row r="36" spans="1:44" thickBot="1" x14ac:dyDescent="0.25">
      <c r="A36">
        <f t="shared" si="0"/>
        <v>0</v>
      </c>
      <c r="D36" s="4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</row>
    <row r="37" spans="1:44" thickBot="1" x14ac:dyDescent="0.25">
      <c r="A37">
        <f t="shared" si="0"/>
        <v>0</v>
      </c>
      <c r="D37" s="4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</row>
    <row r="38" spans="1:44" thickBot="1" x14ac:dyDescent="0.25">
      <c r="A38">
        <f t="shared" si="0"/>
        <v>0</v>
      </c>
      <c r="D38" s="4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</row>
    <row r="39" spans="1:44" thickBot="1" x14ac:dyDescent="0.25">
      <c r="A39">
        <f t="shared" si="0"/>
        <v>0</v>
      </c>
      <c r="D39" s="4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</row>
    <row r="40" spans="1:44" thickBot="1" x14ac:dyDescent="0.25">
      <c r="A40">
        <f t="shared" si="0"/>
        <v>0</v>
      </c>
      <c r="D40" s="4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1:44" thickBot="1" x14ac:dyDescent="0.25">
      <c r="A41">
        <f t="shared" si="0"/>
        <v>0</v>
      </c>
      <c r="D41" s="4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</row>
    <row r="42" spans="1:44" thickBot="1" x14ac:dyDescent="0.25">
      <c r="A42">
        <f t="shared" si="0"/>
        <v>0</v>
      </c>
      <c r="D42" s="4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</row>
    <row r="43" spans="1:44" thickBot="1" x14ac:dyDescent="0.25">
      <c r="A43">
        <f t="shared" si="0"/>
        <v>0</v>
      </c>
      <c r="D43" s="4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</row>
    <row r="44" spans="1:44" thickBot="1" x14ac:dyDescent="0.25">
      <c r="A44">
        <f t="shared" si="0"/>
        <v>0</v>
      </c>
      <c r="D44" s="4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</row>
    <row r="45" spans="1:44" thickBot="1" x14ac:dyDescent="0.25">
      <c r="A45">
        <f t="shared" si="0"/>
        <v>0</v>
      </c>
      <c r="D45" s="4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</row>
    <row r="46" spans="1:44" thickBot="1" x14ac:dyDescent="0.25">
      <c r="A46">
        <f t="shared" si="0"/>
        <v>0</v>
      </c>
      <c r="D46" s="4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</row>
    <row r="47" spans="1:44" thickBot="1" x14ac:dyDescent="0.25">
      <c r="A47">
        <f t="shared" si="0"/>
        <v>0</v>
      </c>
      <c r="D47" s="4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</row>
    <row r="48" spans="1:44" thickBot="1" x14ac:dyDescent="0.25">
      <c r="A48">
        <f t="shared" si="0"/>
        <v>0</v>
      </c>
      <c r="D48" s="4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</row>
    <row r="49" spans="1:44" thickBot="1" x14ac:dyDescent="0.25">
      <c r="A49">
        <f t="shared" si="0"/>
        <v>0</v>
      </c>
      <c r="D49" s="4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</row>
    <row r="50" spans="1:44" thickBot="1" x14ac:dyDescent="0.25">
      <c r="A50">
        <f t="shared" si="0"/>
        <v>0</v>
      </c>
      <c r="D50" s="4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1:44" thickBot="1" x14ac:dyDescent="0.25">
      <c r="A51">
        <f t="shared" si="0"/>
        <v>0</v>
      </c>
      <c r="D51" s="4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</row>
    <row r="52" spans="1:44" thickBot="1" x14ac:dyDescent="0.25">
      <c r="A52">
        <f>SUM(A29:A51)</f>
        <v>0</v>
      </c>
      <c r="D52" s="4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</row>
    <row r="53" spans="1:44" thickBot="1" x14ac:dyDescent="0.25">
      <c r="D53" s="4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</row>
    <row r="54" spans="1:44" thickBot="1" x14ac:dyDescent="0.25">
      <c r="A54">
        <f>SUM('Dive Sheet'!J15,'Dive Sheet'!J17,'Dive Sheet'!J19,'Dive Sheet'!J21,'Dive Sheet'!J23,'Dive Sheet'!J25,'Dive Sheet'!J27,'Dive Sheet'!J29)</f>
        <v>3</v>
      </c>
      <c r="B54">
        <f>IF(A54&gt;3,1,0)</f>
        <v>0</v>
      </c>
      <c r="D54" s="4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</row>
    <row r="55" spans="1:44" thickBot="1" x14ac:dyDescent="0.25">
      <c r="A55">
        <f>'Dive Sheet'!L15+'Dive Sheet'!L17+'Dive Sheet'!L19+'Dive Sheet'!L21+'Dive Sheet'!L23+'Dive Sheet'!L25+'Dive Sheet'!L27+'Dive Sheet'!L29</f>
        <v>3</v>
      </c>
      <c r="B55">
        <f>IF(A55&gt;3,1,0)</f>
        <v>0</v>
      </c>
      <c r="D55" s="4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</row>
    <row r="56" spans="1:44" thickBot="1" x14ac:dyDescent="0.25">
      <c r="A56">
        <f>SUM('Dive Sheet'!N15,'Dive Sheet'!N17,'Dive Sheet'!N19,'Dive Sheet'!N21,'Dive Sheet'!N23,'Dive Sheet'!N25,'Dive Sheet'!N27,'Dive Sheet'!N29)</f>
        <v>2</v>
      </c>
      <c r="B56">
        <f>IF(A56&gt;3,1,0)</f>
        <v>0</v>
      </c>
      <c r="D56" s="4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1:44" thickBot="1" x14ac:dyDescent="0.25">
      <c r="A57">
        <f>SUM('Dive Sheet'!P15,'Dive Sheet'!P17,'Dive Sheet'!P19,'Dive Sheet'!P21,'Dive Sheet'!P23,'Dive Sheet'!P25,'Dive Sheet'!P27,'Dive Sheet'!P29)</f>
        <v>3</v>
      </c>
      <c r="B57">
        <f>IF(A57&gt;3,1,0)</f>
        <v>0</v>
      </c>
      <c r="D57" s="4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1:44" thickBot="1" x14ac:dyDescent="0.25">
      <c r="A58">
        <f>SUM('Dive Sheet'!R15,'Dive Sheet'!R17,'Dive Sheet'!R19,'Dive Sheet'!R21,'Dive Sheet'!R23,'Dive Sheet'!R25,'Dive Sheet'!R27,'Dive Sheet'!R29)</f>
        <v>1</v>
      </c>
      <c r="B58">
        <f>IF(A58&gt;3,1,0)</f>
        <v>0</v>
      </c>
      <c r="D58" s="4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</row>
    <row r="59" spans="1:44" thickBot="1" x14ac:dyDescent="0.25">
      <c r="D59" s="4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</row>
    <row r="60" spans="1:44" thickBot="1" x14ac:dyDescent="0.25">
      <c r="A60">
        <f>SUM('Dive Sheet'!F14:G14,'Dive Sheet'!F16:G16,'Dive Sheet'!F18:G18,'Dive Sheet'!F20:G20,'Dive Sheet'!F22:G22,'Dive Sheet'!F24:G24,'Dive Sheet'!F26:G26,'Dive Sheet'!F28:G28,'Dive Sheet'!F30:G30,'Dive Sheet'!F32:G32,'Dive Sheet'!F34:G34)</f>
        <v>0</v>
      </c>
      <c r="D60" s="4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</row>
    <row r="61" spans="1:44" thickBot="1" x14ac:dyDescent="0.25">
      <c r="D61" s="4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</row>
    <row r="62" spans="1:44" thickBot="1" x14ac:dyDescent="0.25">
      <c r="D62" s="4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</row>
    <row r="63" spans="1:44" thickBot="1" x14ac:dyDescent="0.25">
      <c r="D63" s="4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</row>
    <row r="64" spans="1:44" thickBot="1" x14ac:dyDescent="0.25">
      <c r="D64" s="4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</row>
    <row r="65" spans="4:44" thickBot="1" x14ac:dyDescent="0.25">
      <c r="D65" s="4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4:44" thickBot="1" x14ac:dyDescent="0.25">
      <c r="D66" s="4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</row>
    <row r="67" spans="4:44" thickBot="1" x14ac:dyDescent="0.25">
      <c r="D67" s="4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</row>
    <row r="68" spans="4:44" thickBot="1" x14ac:dyDescent="0.25">
      <c r="D68" s="4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4:44" thickBot="1" x14ac:dyDescent="0.25">
      <c r="D69" s="4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</row>
    <row r="70" spans="4:44" thickBot="1" x14ac:dyDescent="0.25">
      <c r="D70" s="4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4:44" thickBot="1" x14ac:dyDescent="0.25">
      <c r="D71" s="4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</row>
    <row r="72" spans="4:44" thickBot="1" x14ac:dyDescent="0.25">
      <c r="D72" s="4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</row>
    <row r="73" spans="4:44" thickBot="1" x14ac:dyDescent="0.25">
      <c r="D73" s="4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</row>
    <row r="74" spans="4:44" thickBot="1" x14ac:dyDescent="0.25">
      <c r="D74" s="4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</row>
    <row r="75" spans="4:44" thickBot="1" x14ac:dyDescent="0.25">
      <c r="D75" s="4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4:44" thickBot="1" x14ac:dyDescent="0.25">
      <c r="D76" s="4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4:44" thickBot="1" x14ac:dyDescent="0.25">
      <c r="D77" s="4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</row>
    <row r="78" spans="4:44" thickBot="1" x14ac:dyDescent="0.25">
      <c r="D78" s="4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</row>
    <row r="79" spans="4:44" thickBot="1" x14ac:dyDescent="0.25">
      <c r="D79" s="4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</row>
    <row r="80" spans="4:44" thickBot="1" x14ac:dyDescent="0.25">
      <c r="D80" s="4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</row>
    <row r="81" spans="4:44" thickBot="1" x14ac:dyDescent="0.25">
      <c r="D81" s="4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4:44" thickBot="1" x14ac:dyDescent="0.25">
      <c r="D82" s="4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</row>
    <row r="83" spans="4:44" thickBot="1" x14ac:dyDescent="0.25">
      <c r="D83" s="4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</row>
    <row r="84" spans="4:44" thickBot="1" x14ac:dyDescent="0.25">
      <c r="D84" s="4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</row>
    <row r="85" spans="4:44" thickBot="1" x14ac:dyDescent="0.25">
      <c r="D85" s="4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</row>
    <row r="86" spans="4:44" thickBot="1" x14ac:dyDescent="0.25">
      <c r="D86" s="4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</row>
    <row r="87" spans="4:44" thickBot="1" x14ac:dyDescent="0.25">
      <c r="D87" s="4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</row>
    <row r="88" spans="4:44" thickBot="1" x14ac:dyDescent="0.25">
      <c r="D88" s="4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</row>
    <row r="89" spans="4:44" thickBot="1" x14ac:dyDescent="0.25">
      <c r="D89" s="4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</row>
    <row r="90" spans="4:44" thickBot="1" x14ac:dyDescent="0.25">
      <c r="D90" s="4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</row>
    <row r="91" spans="4:44" thickBot="1" x14ac:dyDescent="0.25">
      <c r="D91" s="4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</row>
    <row r="92" spans="4:44" thickBot="1" x14ac:dyDescent="0.25">
      <c r="D92" s="4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</row>
    <row r="93" spans="4:44" thickBot="1" x14ac:dyDescent="0.25">
      <c r="D93" s="4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</row>
    <row r="94" spans="4:44" thickBot="1" x14ac:dyDescent="0.25">
      <c r="D94" s="4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</row>
    <row r="95" spans="4:44" thickBot="1" x14ac:dyDescent="0.25">
      <c r="D95" s="4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</row>
    <row r="96" spans="4:44" thickBot="1" x14ac:dyDescent="0.25">
      <c r="D96" s="4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</row>
    <row r="97" spans="4:44" thickBot="1" x14ac:dyDescent="0.25">
      <c r="D97" s="4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</row>
    <row r="98" spans="4:44" thickBot="1" x14ac:dyDescent="0.25">
      <c r="D98" s="4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</row>
    <row r="99" spans="4:44" thickBot="1" x14ac:dyDescent="0.25">
      <c r="D99" s="4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</row>
    <row r="100" spans="4:44" thickBot="1" x14ac:dyDescent="0.25">
      <c r="D100" s="4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</row>
    <row r="101" spans="4:44" thickBot="1" x14ac:dyDescent="0.25">
      <c r="D101" s="4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</row>
    <row r="102" spans="4:44" thickBot="1" x14ac:dyDescent="0.25">
      <c r="D102" s="4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</row>
    <row r="103" spans="4:44" thickBot="1" x14ac:dyDescent="0.25">
      <c r="D103" s="4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</row>
    <row r="104" spans="4:44" thickBot="1" x14ac:dyDescent="0.25">
      <c r="D104" s="4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</row>
    <row r="105" spans="4:44" thickBot="1" x14ac:dyDescent="0.25">
      <c r="D105" s="4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</row>
    <row r="106" spans="4:44" thickBot="1" x14ac:dyDescent="0.25">
      <c r="D106" s="4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</row>
    <row r="107" spans="4:44" thickBot="1" x14ac:dyDescent="0.25">
      <c r="D107" s="4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</row>
    <row r="108" spans="4:44" thickBot="1" x14ac:dyDescent="0.25">
      <c r="D108" s="4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</row>
    <row r="109" spans="4:44" thickBot="1" x14ac:dyDescent="0.25">
      <c r="D109" s="4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</row>
    <row r="110" spans="4:44" thickBot="1" x14ac:dyDescent="0.25">
      <c r="D110" s="4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</row>
    <row r="111" spans="4:44" thickBot="1" x14ac:dyDescent="0.25">
      <c r="D111" s="4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</row>
    <row r="112" spans="4:44" thickBot="1" x14ac:dyDescent="0.25">
      <c r="D112" s="4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</row>
    <row r="113" spans="4:44" thickBot="1" x14ac:dyDescent="0.25">
      <c r="D113" s="4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</row>
    <row r="114" spans="4:44" thickBot="1" x14ac:dyDescent="0.25">
      <c r="D114" s="4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</row>
    <row r="115" spans="4:44" thickBot="1" x14ac:dyDescent="0.25">
      <c r="D115" s="4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</row>
    <row r="116" spans="4:44" thickBot="1" x14ac:dyDescent="0.25">
      <c r="D116" s="4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</row>
    <row r="117" spans="4:44" thickBot="1" x14ac:dyDescent="0.25">
      <c r="D117" s="4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</row>
    <row r="118" spans="4:44" thickBot="1" x14ac:dyDescent="0.25">
      <c r="D118" s="4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</row>
    <row r="119" spans="4:44" thickBot="1" x14ac:dyDescent="0.25">
      <c r="D119" s="4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</row>
    <row r="120" spans="4:44" thickBot="1" x14ac:dyDescent="0.25">
      <c r="D120" s="4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</row>
    <row r="121" spans="4:44" thickBot="1" x14ac:dyDescent="0.25">
      <c r="D121" s="4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</row>
    <row r="122" spans="4:44" thickBot="1" x14ac:dyDescent="0.25">
      <c r="D122" s="4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</row>
    <row r="123" spans="4:44" thickBot="1" x14ac:dyDescent="0.25">
      <c r="D123" s="4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</row>
    <row r="124" spans="4:44" thickBot="1" x14ac:dyDescent="0.25">
      <c r="D124" s="4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</row>
    <row r="125" spans="4:44" thickBot="1" x14ac:dyDescent="0.25">
      <c r="D125" s="4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</row>
    <row r="126" spans="4:44" thickBot="1" x14ac:dyDescent="0.25">
      <c r="D126" s="4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</row>
    <row r="127" spans="4:44" thickBot="1" x14ac:dyDescent="0.25">
      <c r="D127" s="4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</row>
    <row r="128" spans="4:44" thickBot="1" x14ac:dyDescent="0.25">
      <c r="D128" s="4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</row>
    <row r="129" spans="4:44" thickBot="1" x14ac:dyDescent="0.25">
      <c r="D129" s="4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</row>
    <row r="130" spans="4:44" thickBot="1" x14ac:dyDescent="0.25">
      <c r="D130" s="4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</row>
    <row r="131" spans="4:44" thickBot="1" x14ac:dyDescent="0.25">
      <c r="D131" s="4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</row>
    <row r="132" spans="4:44" thickBot="1" x14ac:dyDescent="0.25">
      <c r="D132" s="4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</row>
    <row r="133" spans="4:44" thickBot="1" x14ac:dyDescent="0.25">
      <c r="D133" s="4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</row>
    <row r="134" spans="4:44" thickBot="1" x14ac:dyDescent="0.25">
      <c r="D134" s="4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</row>
    <row r="135" spans="4:44" thickBot="1" x14ac:dyDescent="0.25">
      <c r="D135" s="4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</row>
    <row r="136" spans="4:44" thickBot="1" x14ac:dyDescent="0.25">
      <c r="D136" s="4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</row>
    <row r="137" spans="4:44" thickBot="1" x14ac:dyDescent="0.25">
      <c r="D137" s="4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</row>
    <row r="138" spans="4:44" thickBot="1" x14ac:dyDescent="0.25">
      <c r="D138" s="4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</row>
    <row r="139" spans="4:44" thickBot="1" x14ac:dyDescent="0.25">
      <c r="D139" s="4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</row>
    <row r="140" spans="4:44" thickBot="1" x14ac:dyDescent="0.25">
      <c r="D140" s="4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</row>
    <row r="141" spans="4:44" thickBot="1" x14ac:dyDescent="0.25">
      <c r="D141" s="4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</row>
    <row r="142" spans="4:44" thickBot="1" x14ac:dyDescent="0.25">
      <c r="D142" s="4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</row>
    <row r="143" spans="4:44" thickBot="1" x14ac:dyDescent="0.25">
      <c r="D143" s="4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</row>
    <row r="144" spans="4:44" thickBot="1" x14ac:dyDescent="0.25">
      <c r="D144" s="4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</row>
    <row r="145" spans="4:44" thickBot="1" x14ac:dyDescent="0.25">
      <c r="D145" s="4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</row>
    <row r="146" spans="4:44" thickBot="1" x14ac:dyDescent="0.25">
      <c r="D146" s="4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</row>
    <row r="147" spans="4:44" thickBot="1" x14ac:dyDescent="0.25">
      <c r="D147" s="4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</row>
    <row r="148" spans="4:44" thickBot="1" x14ac:dyDescent="0.25">
      <c r="D148" s="4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</row>
    <row r="149" spans="4:44" thickBot="1" x14ac:dyDescent="0.25">
      <c r="D149" s="4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</row>
    <row r="150" spans="4:44" thickBot="1" x14ac:dyDescent="0.25">
      <c r="D150" s="4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</row>
    <row r="151" spans="4:44" thickBot="1" x14ac:dyDescent="0.25">
      <c r="D151" s="4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</row>
    <row r="152" spans="4:44" thickBot="1" x14ac:dyDescent="0.25">
      <c r="D152" s="4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</row>
    <row r="153" spans="4:44" thickBot="1" x14ac:dyDescent="0.25">
      <c r="D153" s="4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</row>
    <row r="154" spans="4:44" thickBot="1" x14ac:dyDescent="0.25">
      <c r="D154" s="4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</row>
    <row r="155" spans="4:44" thickBot="1" x14ac:dyDescent="0.25">
      <c r="D155" s="4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</row>
    <row r="156" spans="4:44" thickBot="1" x14ac:dyDescent="0.25">
      <c r="D156" s="4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</row>
    <row r="157" spans="4:44" thickBot="1" x14ac:dyDescent="0.25">
      <c r="D157" s="4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</row>
    <row r="158" spans="4:44" thickBot="1" x14ac:dyDescent="0.25">
      <c r="D158" s="4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</row>
    <row r="159" spans="4:44" thickBot="1" x14ac:dyDescent="0.25">
      <c r="D159" s="4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</row>
    <row r="160" spans="4:44" thickBot="1" x14ac:dyDescent="0.25">
      <c r="D160" s="4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</row>
    <row r="161" spans="4:44" thickBot="1" x14ac:dyDescent="0.25">
      <c r="D161" s="4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</row>
    <row r="162" spans="4:44" thickBot="1" x14ac:dyDescent="0.25">
      <c r="D162" s="4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</row>
    <row r="163" spans="4:44" thickBot="1" x14ac:dyDescent="0.25">
      <c r="D163" s="4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</row>
    <row r="164" spans="4:44" thickBot="1" x14ac:dyDescent="0.25">
      <c r="D164" s="4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</row>
    <row r="165" spans="4:44" thickBot="1" x14ac:dyDescent="0.25">
      <c r="D165" s="4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</row>
    <row r="166" spans="4:44" thickBot="1" x14ac:dyDescent="0.25">
      <c r="D166" s="4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</row>
    <row r="167" spans="4:44" thickBot="1" x14ac:dyDescent="0.25">
      <c r="D167" s="4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</row>
    <row r="168" spans="4:44" thickBot="1" x14ac:dyDescent="0.25">
      <c r="D168" s="4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</row>
    <row r="169" spans="4:44" thickBot="1" x14ac:dyDescent="0.25">
      <c r="D169" s="4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</row>
    <row r="170" spans="4:44" thickBot="1" x14ac:dyDescent="0.25">
      <c r="D170" s="4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</row>
    <row r="171" spans="4:44" thickBot="1" x14ac:dyDescent="0.25">
      <c r="D171" s="4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</row>
    <row r="172" spans="4:44" thickBot="1" x14ac:dyDescent="0.25">
      <c r="D172" s="4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</row>
    <row r="173" spans="4:44" thickBot="1" x14ac:dyDescent="0.25">
      <c r="D173" s="4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</row>
    <row r="174" spans="4:44" thickBot="1" x14ac:dyDescent="0.25">
      <c r="D174" s="4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</row>
    <row r="175" spans="4:44" thickBot="1" x14ac:dyDescent="0.25">
      <c r="D175" s="4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</row>
    <row r="176" spans="4:44" thickBot="1" x14ac:dyDescent="0.25">
      <c r="D176" s="4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</row>
    <row r="177" spans="4:44" thickBot="1" x14ac:dyDescent="0.25">
      <c r="D177" s="4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</row>
    <row r="178" spans="4:44" thickBot="1" x14ac:dyDescent="0.25">
      <c r="D178" s="4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</row>
    <row r="179" spans="4:44" thickBot="1" x14ac:dyDescent="0.25">
      <c r="D179" s="4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</row>
    <row r="180" spans="4:44" thickBot="1" x14ac:dyDescent="0.25">
      <c r="D180" s="4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</row>
    <row r="181" spans="4:44" thickBot="1" x14ac:dyDescent="0.25">
      <c r="D181" s="4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</row>
    <row r="182" spans="4:44" thickBot="1" x14ac:dyDescent="0.25">
      <c r="D182" s="4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</row>
    <row r="183" spans="4:44" thickBot="1" x14ac:dyDescent="0.25">
      <c r="D183" s="4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</row>
    <row r="184" spans="4:44" thickBot="1" x14ac:dyDescent="0.25">
      <c r="D184" s="4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</row>
    <row r="185" spans="4:44" thickBot="1" x14ac:dyDescent="0.25">
      <c r="D185" s="4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</row>
    <row r="186" spans="4:44" thickBot="1" x14ac:dyDescent="0.25">
      <c r="D186" s="4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</row>
    <row r="187" spans="4:44" thickBot="1" x14ac:dyDescent="0.25">
      <c r="D187" s="4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</row>
    <row r="188" spans="4:44" thickBot="1" x14ac:dyDescent="0.25">
      <c r="D188" s="4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</row>
    <row r="189" spans="4:44" thickBot="1" x14ac:dyDescent="0.25">
      <c r="D189" s="4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</row>
    <row r="190" spans="4:44" thickBot="1" x14ac:dyDescent="0.25">
      <c r="D190" s="4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</row>
    <row r="191" spans="4:44" thickBot="1" x14ac:dyDescent="0.25">
      <c r="D191" s="4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</row>
    <row r="192" spans="4:44" thickBot="1" x14ac:dyDescent="0.25">
      <c r="D192" s="4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</row>
    <row r="193" spans="4:44" thickBot="1" x14ac:dyDescent="0.25">
      <c r="D193" s="4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</row>
    <row r="194" spans="4:44" thickBot="1" x14ac:dyDescent="0.25">
      <c r="D194" s="4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</row>
    <row r="195" spans="4:44" thickBot="1" x14ac:dyDescent="0.25">
      <c r="D195" s="4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</row>
    <row r="196" spans="4:44" thickBot="1" x14ac:dyDescent="0.25">
      <c r="D196" s="4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</row>
    <row r="197" spans="4:44" thickBot="1" x14ac:dyDescent="0.25">
      <c r="D197" s="4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</row>
    <row r="198" spans="4:44" thickBot="1" x14ac:dyDescent="0.25">
      <c r="D198" s="4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</row>
    <row r="199" spans="4:44" thickBot="1" x14ac:dyDescent="0.25">
      <c r="D199" s="4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</row>
    <row r="200" spans="4:44" thickBot="1" x14ac:dyDescent="0.25">
      <c r="D200" s="4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</row>
    <row r="201" spans="4:44" thickBot="1" x14ac:dyDescent="0.25">
      <c r="D201" s="4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</row>
    <row r="202" spans="4:44" thickBot="1" x14ac:dyDescent="0.25">
      <c r="D202" s="4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</row>
    <row r="203" spans="4:44" thickBot="1" x14ac:dyDescent="0.25">
      <c r="D203" s="4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</row>
    <row r="204" spans="4:44" thickBot="1" x14ac:dyDescent="0.25">
      <c r="D204" s="4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</row>
    <row r="205" spans="4:44" thickBot="1" x14ac:dyDescent="0.25">
      <c r="D205" s="4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</row>
    <row r="206" spans="4:44" thickBot="1" x14ac:dyDescent="0.25">
      <c r="D206" s="4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</row>
    <row r="207" spans="4:44" thickBot="1" x14ac:dyDescent="0.25">
      <c r="D207" s="4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</row>
  </sheetData>
  <sheetProtection algorithmName="SHA-512" hashValue="PPkbniwHNQANZ5Avmn5hJvme+pfF85LRUOA2ny5/U0bZ5veFnKoSH5f8jK/PQ5eAje/QTuqXjNtsmELsVosyPA==" saltValue="QutpF1PpiUkUx85w64deew==" spinCount="100000" sheet="1" objects="1" scenarios="1" selectLockedCells="1"/>
  <mergeCells count="2">
    <mergeCell ref="D12:E12"/>
    <mergeCell ref="D1:R7"/>
  </mergeCells>
  <phoneticPr fontId="2" type="noConversion"/>
  <conditionalFormatting sqref="D13 D15:D31 D8:D11">
    <cfRule type="cellIs" dxfId="3" priority="1" stopIfTrue="1" operator="notEqual">
      <formula>"Verified"</formula>
    </cfRule>
  </conditionalFormatting>
  <conditionalFormatting sqref="D14">
    <cfRule type="cellIs" dxfId="2" priority="2" stopIfTrue="1" operator="equal">
      <formula>"There must be 2 voluntary dives and 3 optional dives in the first round."</formula>
    </cfRule>
  </conditionalFormatting>
  <conditionalFormatting sqref="E8:R8">
    <cfRule type="cellIs" dxfId="1" priority="3" stopIfTrue="1" operator="equal">
      <formula>"All must say verified"</formula>
    </cfRule>
  </conditionalFormatting>
  <conditionalFormatting sqref="D1:R7">
    <cfRule type="cellIs" dxfId="0" priority="4" stopIfTrue="1" operator="equal">
      <formula>"There are errors on the dive sheet"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1"/>
  </sheetPr>
  <dimension ref="A1:CA154"/>
  <sheetViews>
    <sheetView tabSelected="1" workbookViewId="0">
      <selection activeCell="G25" sqref="G25"/>
    </sheetView>
  </sheetViews>
  <sheetFormatPr defaultRowHeight="12.75" x14ac:dyDescent="0.2"/>
  <cols>
    <col min="1" max="1" width="5" bestFit="1" customWidth="1"/>
    <col min="2" max="2" width="30.42578125" bestFit="1" customWidth="1"/>
    <col min="3" max="6" width="9.140625" style="4"/>
  </cols>
  <sheetData>
    <row r="1" spans="1:78" x14ac:dyDescent="0.2">
      <c r="A1" s="365" t="s">
        <v>5</v>
      </c>
      <c r="B1" s="365"/>
      <c r="C1" s="365"/>
      <c r="D1" s="365"/>
      <c r="E1" s="365"/>
      <c r="F1" s="365"/>
      <c r="G1" s="79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</row>
    <row r="2" spans="1:78" s="1" customFormat="1" x14ac:dyDescent="0.2">
      <c r="A2" s="73"/>
      <c r="B2" s="73"/>
      <c r="C2" s="74" t="s">
        <v>2</v>
      </c>
      <c r="D2" s="74" t="s">
        <v>1</v>
      </c>
      <c r="E2" s="74" t="s">
        <v>0</v>
      </c>
      <c r="F2" s="74" t="s">
        <v>3</v>
      </c>
      <c r="H2" s="78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x14ac:dyDescent="0.2">
      <c r="A3" s="75">
        <v>101</v>
      </c>
      <c r="B3" s="75" t="s">
        <v>4</v>
      </c>
      <c r="C3" s="74">
        <v>1.2</v>
      </c>
      <c r="D3" s="74">
        <v>1.3</v>
      </c>
      <c r="E3" s="74">
        <v>1.4</v>
      </c>
      <c r="F3" s="74"/>
      <c r="G3" s="81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x14ac:dyDescent="0.2">
      <c r="A4" s="75">
        <v>102</v>
      </c>
      <c r="B4" s="175" t="s">
        <v>75</v>
      </c>
      <c r="C4" s="74">
        <v>1.4</v>
      </c>
      <c r="D4" s="74">
        <v>1.5</v>
      </c>
      <c r="E4" s="74">
        <v>1.6</v>
      </c>
      <c r="F4" s="74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x14ac:dyDescent="0.2">
      <c r="A5" s="75">
        <v>103</v>
      </c>
      <c r="B5" s="75" t="s">
        <v>98</v>
      </c>
      <c r="C5" s="74">
        <v>1.6</v>
      </c>
      <c r="D5" s="74">
        <v>1.7</v>
      </c>
      <c r="E5" s="74">
        <v>2</v>
      </c>
      <c r="F5" s="74"/>
      <c r="G5" s="8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</row>
    <row r="6" spans="1:78" x14ac:dyDescent="0.2">
      <c r="A6" s="75">
        <v>104</v>
      </c>
      <c r="B6" s="175" t="s">
        <v>61</v>
      </c>
      <c r="C6" s="74">
        <v>2.2000000000000002</v>
      </c>
      <c r="D6" s="74">
        <v>2.2999999999999998</v>
      </c>
      <c r="E6" s="74">
        <v>2.6</v>
      </c>
      <c r="F6" s="74"/>
      <c r="G6" s="8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</row>
    <row r="7" spans="1:78" x14ac:dyDescent="0.2">
      <c r="A7" s="75">
        <v>105</v>
      </c>
      <c r="B7" s="75" t="s">
        <v>99</v>
      </c>
      <c r="C7" s="74">
        <v>2.4</v>
      </c>
      <c r="D7" s="74">
        <v>2.6</v>
      </c>
      <c r="E7" s="74"/>
      <c r="F7" s="74"/>
      <c r="G7" s="8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</row>
    <row r="8" spans="1:78" x14ac:dyDescent="0.2">
      <c r="A8" s="75">
        <v>106</v>
      </c>
      <c r="B8" s="75" t="s">
        <v>62</v>
      </c>
      <c r="C8" s="74">
        <v>2.9</v>
      </c>
      <c r="D8" s="74">
        <v>3.2</v>
      </c>
      <c r="E8" s="74"/>
      <c r="F8" s="74"/>
      <c r="G8" s="8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</row>
    <row r="9" spans="1:78" x14ac:dyDescent="0.2">
      <c r="A9" s="75">
        <v>107</v>
      </c>
      <c r="B9" s="75" t="s">
        <v>100</v>
      </c>
      <c r="C9" s="74">
        <v>3</v>
      </c>
      <c r="D9" s="74">
        <v>3.3</v>
      </c>
      <c r="E9" s="74"/>
      <c r="F9" s="74"/>
      <c r="G9" s="8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</row>
    <row r="10" spans="1:78" x14ac:dyDescent="0.2">
      <c r="A10" s="75">
        <v>112</v>
      </c>
      <c r="B10" s="75" t="s">
        <v>63</v>
      </c>
      <c r="C10" s="74">
        <v>1.6</v>
      </c>
      <c r="D10" s="74">
        <v>1.7</v>
      </c>
      <c r="E10" s="74"/>
      <c r="F10" s="74"/>
      <c r="G10" s="8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</row>
    <row r="11" spans="1:78" x14ac:dyDescent="0.2">
      <c r="A11" s="75">
        <v>113</v>
      </c>
      <c r="B11" s="75" t="s">
        <v>101</v>
      </c>
      <c r="C11" s="74">
        <v>1.8</v>
      </c>
      <c r="D11" s="74">
        <v>1.9</v>
      </c>
      <c r="E11" s="74"/>
      <c r="F11" s="74"/>
      <c r="G11" s="8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x14ac:dyDescent="0.2">
      <c r="A12" s="362"/>
      <c r="B12" s="363"/>
      <c r="C12" s="363"/>
      <c r="D12" s="363"/>
      <c r="E12" s="363"/>
      <c r="F12" s="364"/>
      <c r="G12" s="81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</row>
    <row r="13" spans="1:78" x14ac:dyDescent="0.2">
      <c r="A13" s="75">
        <v>201</v>
      </c>
      <c r="B13" s="75" t="s">
        <v>7</v>
      </c>
      <c r="C13" s="74">
        <v>1.5</v>
      </c>
      <c r="D13" s="74">
        <v>1.6</v>
      </c>
      <c r="E13" s="74">
        <v>1.7</v>
      </c>
      <c r="F13" s="74"/>
      <c r="G13" s="83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x14ac:dyDescent="0.2">
      <c r="A14" s="75">
        <v>202</v>
      </c>
      <c r="B14" s="175" t="s">
        <v>76</v>
      </c>
      <c r="C14" s="74">
        <v>1.5</v>
      </c>
      <c r="D14" s="74">
        <v>1.6</v>
      </c>
      <c r="E14" s="74">
        <v>1.7</v>
      </c>
      <c r="F14" s="74"/>
      <c r="G14" s="81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</row>
    <row r="15" spans="1:78" x14ac:dyDescent="0.2">
      <c r="A15" s="75">
        <v>203</v>
      </c>
      <c r="B15" s="75" t="s">
        <v>102</v>
      </c>
      <c r="C15" s="74">
        <v>2</v>
      </c>
      <c r="D15" s="74">
        <v>2.2999999999999998</v>
      </c>
      <c r="E15" s="74">
        <v>2.5</v>
      </c>
      <c r="F15" s="74"/>
      <c r="G15" s="82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</row>
    <row r="16" spans="1:78" x14ac:dyDescent="0.2">
      <c r="A16" s="75">
        <v>204</v>
      </c>
      <c r="B16" s="175" t="s">
        <v>79</v>
      </c>
      <c r="C16" s="74">
        <v>2</v>
      </c>
      <c r="D16" s="74">
        <v>2.2999999999999998</v>
      </c>
      <c r="E16" s="74"/>
      <c r="F16" s="74"/>
      <c r="G16" s="81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</row>
    <row r="17" spans="1:78" x14ac:dyDescent="0.2">
      <c r="A17" s="75">
        <v>205</v>
      </c>
      <c r="B17" s="75" t="s">
        <v>103</v>
      </c>
      <c r="C17" s="74">
        <v>3</v>
      </c>
      <c r="D17" s="74">
        <v>3.2</v>
      </c>
      <c r="E17" s="74"/>
      <c r="F17" s="74"/>
      <c r="G17" s="82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</row>
    <row r="18" spans="1:78" x14ac:dyDescent="0.2">
      <c r="A18" s="362"/>
      <c r="B18" s="363"/>
      <c r="C18" s="363"/>
      <c r="D18" s="363"/>
      <c r="E18" s="363"/>
      <c r="F18" s="364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</row>
    <row r="19" spans="1:78" x14ac:dyDescent="0.2">
      <c r="A19" s="75">
        <v>301</v>
      </c>
      <c r="B19" s="75" t="s">
        <v>8</v>
      </c>
      <c r="C19" s="74">
        <v>1.6</v>
      </c>
      <c r="D19" s="74">
        <v>1.7</v>
      </c>
      <c r="E19" s="74">
        <v>1.8</v>
      </c>
      <c r="F19" s="74"/>
      <c r="G19" s="8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</row>
    <row r="20" spans="1:78" x14ac:dyDescent="0.2">
      <c r="A20" s="75">
        <v>302</v>
      </c>
      <c r="B20" s="175" t="s">
        <v>77</v>
      </c>
      <c r="C20" s="74">
        <v>1.6</v>
      </c>
      <c r="D20" s="74">
        <v>1.7</v>
      </c>
      <c r="E20" s="74">
        <v>1.8</v>
      </c>
      <c r="F20" s="74"/>
      <c r="G20" s="81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</row>
    <row r="21" spans="1:78" x14ac:dyDescent="0.2">
      <c r="A21" s="75">
        <v>303</v>
      </c>
      <c r="B21" s="75" t="s">
        <v>104</v>
      </c>
      <c r="C21" s="74">
        <v>2.1</v>
      </c>
      <c r="D21" s="74">
        <v>2.4</v>
      </c>
      <c r="E21" s="74">
        <v>2.7</v>
      </c>
      <c r="F21" s="74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</row>
    <row r="22" spans="1:78" x14ac:dyDescent="0.2">
      <c r="A22" s="75">
        <v>304</v>
      </c>
      <c r="B22" s="175" t="s">
        <v>80</v>
      </c>
      <c r="C22" s="74">
        <v>2.1</v>
      </c>
      <c r="D22" s="74">
        <v>2.4</v>
      </c>
      <c r="E22" s="74">
        <v>2.9</v>
      </c>
      <c r="F22" s="74"/>
      <c r="G22" s="8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</row>
    <row r="23" spans="1:78" x14ac:dyDescent="0.2">
      <c r="A23" s="75">
        <v>305</v>
      </c>
      <c r="B23" s="75" t="s">
        <v>105</v>
      </c>
      <c r="C23" s="74">
        <v>3</v>
      </c>
      <c r="D23" s="74">
        <v>3.2</v>
      </c>
      <c r="E23" s="74"/>
      <c r="F23" s="74"/>
      <c r="G23" s="8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</row>
    <row r="24" spans="1:78" x14ac:dyDescent="0.2">
      <c r="A24" s="362"/>
      <c r="B24" s="363"/>
      <c r="C24" s="363"/>
      <c r="D24" s="363"/>
      <c r="E24" s="363"/>
      <c r="F24" s="364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</row>
    <row r="25" spans="1:78" x14ac:dyDescent="0.2">
      <c r="A25" s="75">
        <v>401</v>
      </c>
      <c r="B25" s="75" t="s">
        <v>9</v>
      </c>
      <c r="C25" s="74">
        <v>1.4</v>
      </c>
      <c r="D25" s="74">
        <v>1.5</v>
      </c>
      <c r="E25" s="74">
        <v>1.8</v>
      </c>
      <c r="F25" s="74"/>
      <c r="G25" s="8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</row>
    <row r="26" spans="1:78" x14ac:dyDescent="0.2">
      <c r="A26" s="75">
        <v>402</v>
      </c>
      <c r="B26" s="175" t="s">
        <v>78</v>
      </c>
      <c r="C26" s="74">
        <v>1.6</v>
      </c>
      <c r="D26" s="74">
        <v>1.7</v>
      </c>
      <c r="E26" s="74">
        <v>2</v>
      </c>
      <c r="F26" s="74"/>
      <c r="G26" s="8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</row>
    <row r="27" spans="1:78" x14ac:dyDescent="0.2">
      <c r="A27" s="75">
        <v>403</v>
      </c>
      <c r="B27" s="75" t="s">
        <v>106</v>
      </c>
      <c r="C27" s="74">
        <v>2.2000000000000002</v>
      </c>
      <c r="D27" s="74">
        <v>2.4</v>
      </c>
      <c r="E27" s="74"/>
      <c r="F27" s="74"/>
      <c r="G27" s="8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</row>
    <row r="28" spans="1:78" x14ac:dyDescent="0.2">
      <c r="A28" s="75">
        <v>404</v>
      </c>
      <c r="B28" s="175" t="s">
        <v>81</v>
      </c>
      <c r="C28" s="74">
        <v>2.8</v>
      </c>
      <c r="D28" s="74">
        <v>3</v>
      </c>
      <c r="E28" s="74"/>
      <c r="F28" s="74"/>
      <c r="G28" s="8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</row>
    <row r="29" spans="1:78" x14ac:dyDescent="0.2">
      <c r="A29" s="75">
        <v>405</v>
      </c>
      <c r="B29" s="75" t="s">
        <v>107</v>
      </c>
      <c r="C29" s="74">
        <v>3.1</v>
      </c>
      <c r="D29" s="74">
        <v>3.4</v>
      </c>
      <c r="E29" s="74"/>
      <c r="F29" s="74"/>
      <c r="G29" s="81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</row>
    <row r="30" spans="1:78" x14ac:dyDescent="0.2">
      <c r="A30" s="75">
        <v>412</v>
      </c>
      <c r="B30" s="75" t="s">
        <v>64</v>
      </c>
      <c r="C30" s="74">
        <v>2</v>
      </c>
      <c r="D30" s="74">
        <v>2.1</v>
      </c>
      <c r="E30" s="74"/>
      <c r="F30" s="74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</row>
    <row r="31" spans="1:78" x14ac:dyDescent="0.2">
      <c r="A31" s="75">
        <v>413</v>
      </c>
      <c r="B31" s="75" t="s">
        <v>108</v>
      </c>
      <c r="C31" s="74">
        <v>2.7</v>
      </c>
      <c r="D31" s="74">
        <v>2.9</v>
      </c>
      <c r="E31" s="74"/>
      <c r="F31" s="74"/>
      <c r="G31" s="81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</row>
    <row r="32" spans="1:78" x14ac:dyDescent="0.2">
      <c r="A32" s="362"/>
      <c r="B32" s="363"/>
      <c r="C32" s="363"/>
      <c r="D32" s="363"/>
      <c r="E32" s="363"/>
      <c r="F32" s="364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</row>
    <row r="33" spans="1:78" x14ac:dyDescent="0.2">
      <c r="A33" s="75">
        <v>5111</v>
      </c>
      <c r="B33" s="75" t="s">
        <v>6</v>
      </c>
      <c r="C33" s="74">
        <v>1.6</v>
      </c>
      <c r="D33" s="74">
        <v>1.7</v>
      </c>
      <c r="E33" s="74">
        <v>1.8</v>
      </c>
      <c r="F33" s="74"/>
      <c r="G33" s="8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</row>
    <row r="34" spans="1:78" x14ac:dyDescent="0.2">
      <c r="A34" s="75">
        <v>5112</v>
      </c>
      <c r="B34" s="75" t="s">
        <v>13</v>
      </c>
      <c r="C34" s="74"/>
      <c r="D34" s="74">
        <v>1.9</v>
      </c>
      <c r="E34" s="74">
        <v>2</v>
      </c>
      <c r="F34" s="74"/>
      <c r="G34" s="8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</row>
    <row r="35" spans="1:78" x14ac:dyDescent="0.2">
      <c r="A35" s="75">
        <v>5121</v>
      </c>
      <c r="B35" s="175" t="s">
        <v>82</v>
      </c>
      <c r="C35" s="74"/>
      <c r="D35" s="74"/>
      <c r="E35" s="74"/>
      <c r="F35" s="74">
        <v>1.7</v>
      </c>
      <c r="G35" s="8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</row>
    <row r="36" spans="1:78" x14ac:dyDescent="0.2">
      <c r="A36" s="75">
        <v>5122</v>
      </c>
      <c r="B36" s="175" t="s">
        <v>83</v>
      </c>
      <c r="C36" s="74"/>
      <c r="D36" s="74"/>
      <c r="E36" s="74"/>
      <c r="F36" s="74">
        <v>1.9</v>
      </c>
      <c r="G36" s="8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</row>
    <row r="37" spans="1:78" x14ac:dyDescent="0.2">
      <c r="A37" s="75">
        <v>5124</v>
      </c>
      <c r="B37" s="175" t="s">
        <v>84</v>
      </c>
      <c r="C37" s="74"/>
      <c r="D37" s="74"/>
      <c r="E37" s="74"/>
      <c r="F37" s="74">
        <v>2.2999999999999998</v>
      </c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</row>
    <row r="38" spans="1:78" x14ac:dyDescent="0.2">
      <c r="A38" s="75">
        <v>5126</v>
      </c>
      <c r="B38" s="175" t="s">
        <v>85</v>
      </c>
      <c r="C38" s="74"/>
      <c r="D38" s="74"/>
      <c r="E38" s="74"/>
      <c r="F38" s="74">
        <v>2.7</v>
      </c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</row>
    <row r="39" spans="1:78" x14ac:dyDescent="0.2">
      <c r="A39" s="75">
        <v>5131</v>
      </c>
      <c r="B39" s="175" t="s">
        <v>109</v>
      </c>
      <c r="C39" s="74"/>
      <c r="D39" s="74"/>
      <c r="E39" s="74"/>
      <c r="F39" s="74">
        <v>2</v>
      </c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</row>
    <row r="40" spans="1:78" x14ac:dyDescent="0.2">
      <c r="A40" s="75">
        <v>5132</v>
      </c>
      <c r="B40" s="75" t="s">
        <v>110</v>
      </c>
      <c r="C40" s="74"/>
      <c r="D40" s="74"/>
      <c r="E40" s="74"/>
      <c r="F40" s="74">
        <v>2.2000000000000002</v>
      </c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</row>
    <row r="41" spans="1:78" x14ac:dyDescent="0.2">
      <c r="A41" s="75">
        <v>5134</v>
      </c>
      <c r="B41" s="75" t="s">
        <v>111</v>
      </c>
      <c r="C41" s="74"/>
      <c r="D41" s="74"/>
      <c r="E41" s="74"/>
      <c r="F41" s="74">
        <v>2.6</v>
      </c>
      <c r="G41" s="8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</row>
    <row r="42" spans="1:78" x14ac:dyDescent="0.2">
      <c r="A42" s="75">
        <v>5136</v>
      </c>
      <c r="B42" s="75" t="s">
        <v>112</v>
      </c>
      <c r="C42" s="74"/>
      <c r="D42" s="74"/>
      <c r="E42" s="74"/>
      <c r="F42" s="74">
        <v>3</v>
      </c>
      <c r="G42" s="8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</row>
    <row r="43" spans="1:78" x14ac:dyDescent="0.2">
      <c r="A43" s="75">
        <v>5142</v>
      </c>
      <c r="B43" s="75" t="s">
        <v>121</v>
      </c>
      <c r="C43" s="74">
        <v>2.6</v>
      </c>
      <c r="D43" s="74">
        <v>2.7</v>
      </c>
      <c r="E43" s="74"/>
      <c r="F43" s="74"/>
      <c r="G43" s="8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</row>
    <row r="44" spans="1:78" x14ac:dyDescent="0.2">
      <c r="A44" s="75">
        <v>5152</v>
      </c>
      <c r="B44" s="75" t="s">
        <v>113</v>
      </c>
      <c r="C44" s="74">
        <v>3</v>
      </c>
      <c r="D44" s="74">
        <v>3.2</v>
      </c>
      <c r="E44" s="74"/>
      <c r="F44" s="74"/>
      <c r="G44" s="8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</row>
    <row r="45" spans="1:78" x14ac:dyDescent="0.2">
      <c r="A45" s="75">
        <v>5211</v>
      </c>
      <c r="B45" s="75" t="s">
        <v>14</v>
      </c>
      <c r="C45" s="74"/>
      <c r="D45" s="74"/>
      <c r="E45" s="74">
        <v>1.8</v>
      </c>
      <c r="F45" s="74"/>
      <c r="G45" s="8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</row>
    <row r="46" spans="1:78" x14ac:dyDescent="0.2">
      <c r="A46" s="75">
        <v>5212</v>
      </c>
      <c r="B46" s="75" t="s">
        <v>15</v>
      </c>
      <c r="C46" s="74"/>
      <c r="D46" s="74"/>
      <c r="E46" s="74">
        <v>2</v>
      </c>
      <c r="F46" s="74"/>
      <c r="G46" s="8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</row>
    <row r="47" spans="1:78" x14ac:dyDescent="0.2">
      <c r="A47" s="75">
        <v>5221</v>
      </c>
      <c r="B47" s="175" t="s">
        <v>86</v>
      </c>
      <c r="C47" s="74"/>
      <c r="D47" s="74"/>
      <c r="E47" s="74"/>
      <c r="F47" s="74">
        <v>1.7</v>
      </c>
      <c r="G47" s="8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</row>
    <row r="48" spans="1:78" x14ac:dyDescent="0.2">
      <c r="A48" s="75">
        <v>5222</v>
      </c>
      <c r="B48" s="175" t="s">
        <v>87</v>
      </c>
      <c r="C48" s="74"/>
      <c r="D48" s="74"/>
      <c r="E48" s="74"/>
      <c r="F48" s="74">
        <v>1.9</v>
      </c>
      <c r="G48" s="8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</row>
    <row r="49" spans="1:78" x14ac:dyDescent="0.2">
      <c r="A49" s="75">
        <v>5223</v>
      </c>
      <c r="B49" s="175" t="s">
        <v>88</v>
      </c>
      <c r="C49" s="74"/>
      <c r="D49" s="74"/>
      <c r="E49" s="74"/>
      <c r="F49" s="74">
        <v>2.2999999999999998</v>
      </c>
      <c r="G49" s="81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</row>
    <row r="50" spans="1:78" x14ac:dyDescent="0.2">
      <c r="A50" s="75">
        <v>5225</v>
      </c>
      <c r="B50" s="175" t="s">
        <v>89</v>
      </c>
      <c r="C50" s="74"/>
      <c r="D50" s="74"/>
      <c r="E50" s="74"/>
      <c r="F50" s="74">
        <v>2.7</v>
      </c>
      <c r="G50" s="81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</row>
    <row r="51" spans="1:78" x14ac:dyDescent="0.2">
      <c r="A51" s="75">
        <v>5227</v>
      </c>
      <c r="B51" s="175" t="s">
        <v>90</v>
      </c>
      <c r="C51" s="74"/>
      <c r="D51" s="74"/>
      <c r="E51" s="74"/>
      <c r="F51" s="74">
        <v>3.1</v>
      </c>
      <c r="G51" s="81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</row>
    <row r="52" spans="1:78" x14ac:dyDescent="0.2">
      <c r="A52" s="75">
        <v>5231</v>
      </c>
      <c r="B52" s="175" t="s">
        <v>65</v>
      </c>
      <c r="C52" s="74"/>
      <c r="D52" s="74"/>
      <c r="E52" s="74"/>
      <c r="F52" s="74">
        <v>2.1</v>
      </c>
      <c r="G52" s="81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</row>
    <row r="53" spans="1:78" x14ac:dyDescent="0.2">
      <c r="A53" s="75">
        <v>5233</v>
      </c>
      <c r="B53" s="75" t="s">
        <v>66</v>
      </c>
      <c r="C53" s="74"/>
      <c r="D53" s="74"/>
      <c r="E53" s="74"/>
      <c r="F53" s="74">
        <v>2.5</v>
      </c>
      <c r="G53" s="81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</row>
    <row r="54" spans="1:78" x14ac:dyDescent="0.2">
      <c r="A54" s="75">
        <v>5235</v>
      </c>
      <c r="B54" s="75" t="s">
        <v>67</v>
      </c>
      <c r="C54" s="74"/>
      <c r="D54" s="74"/>
      <c r="E54" s="74"/>
      <c r="F54" s="74">
        <v>2.9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</row>
    <row r="55" spans="1:78" x14ac:dyDescent="0.2">
      <c r="A55" s="75">
        <v>5251</v>
      </c>
      <c r="B55" s="75" t="s">
        <v>68</v>
      </c>
      <c r="C55" s="74">
        <v>2.7</v>
      </c>
      <c r="D55" s="74">
        <v>2.9</v>
      </c>
      <c r="E55" s="74"/>
      <c r="F55" s="74"/>
      <c r="G55" s="81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</row>
    <row r="56" spans="1:78" x14ac:dyDescent="0.2">
      <c r="A56" s="75">
        <v>5311</v>
      </c>
      <c r="B56" s="75" t="s">
        <v>16</v>
      </c>
      <c r="C56" s="74"/>
      <c r="D56" s="74"/>
      <c r="E56" s="74">
        <v>1.9</v>
      </c>
      <c r="F56" s="74"/>
      <c r="G56" s="81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</row>
    <row r="57" spans="1:78" x14ac:dyDescent="0.2">
      <c r="A57" s="75">
        <v>5312</v>
      </c>
      <c r="B57" s="75" t="s">
        <v>17</v>
      </c>
      <c r="C57" s="74"/>
      <c r="D57" s="74"/>
      <c r="E57" s="74">
        <v>2.1</v>
      </c>
      <c r="F57" s="74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</row>
    <row r="58" spans="1:78" x14ac:dyDescent="0.2">
      <c r="A58" s="75">
        <v>5321</v>
      </c>
      <c r="B58" s="175" t="s">
        <v>91</v>
      </c>
      <c r="C58" s="74"/>
      <c r="D58" s="74"/>
      <c r="E58" s="74"/>
      <c r="F58" s="74">
        <v>1.8</v>
      </c>
      <c r="G58" s="8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</row>
    <row r="59" spans="1:78" x14ac:dyDescent="0.2">
      <c r="A59" s="75">
        <v>5322</v>
      </c>
      <c r="B59" s="175" t="s">
        <v>92</v>
      </c>
      <c r="C59" s="74"/>
      <c r="D59" s="74"/>
      <c r="E59" s="74"/>
      <c r="F59" s="74">
        <v>2</v>
      </c>
      <c r="G59" s="8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</row>
    <row r="60" spans="1:78" x14ac:dyDescent="0.2">
      <c r="A60" s="75">
        <v>5323</v>
      </c>
      <c r="B60" s="175" t="s">
        <v>93</v>
      </c>
      <c r="C60" s="74"/>
      <c r="D60" s="74"/>
      <c r="E60" s="74"/>
      <c r="F60" s="74">
        <v>2.4</v>
      </c>
      <c r="G60" s="8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</row>
    <row r="61" spans="1:78" x14ac:dyDescent="0.2">
      <c r="A61" s="75">
        <v>5325</v>
      </c>
      <c r="B61" s="175" t="s">
        <v>94</v>
      </c>
      <c r="C61" s="74"/>
      <c r="D61" s="74"/>
      <c r="E61" s="74"/>
      <c r="F61" s="74">
        <v>2.8</v>
      </c>
      <c r="G61" s="81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</row>
    <row r="62" spans="1:78" x14ac:dyDescent="0.2">
      <c r="A62" s="75">
        <v>5331</v>
      </c>
      <c r="B62" s="75" t="s">
        <v>69</v>
      </c>
      <c r="C62" s="74"/>
      <c r="D62" s="74"/>
      <c r="E62" s="74"/>
      <c r="F62" s="74">
        <v>2.2000000000000002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</row>
    <row r="63" spans="1:78" x14ac:dyDescent="0.2">
      <c r="A63" s="75">
        <v>5333</v>
      </c>
      <c r="B63" s="75" t="s">
        <v>70</v>
      </c>
      <c r="C63" s="74"/>
      <c r="D63" s="74"/>
      <c r="E63" s="74"/>
      <c r="F63" s="74">
        <v>2.6</v>
      </c>
      <c r="G63" s="81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</row>
    <row r="64" spans="1:78" x14ac:dyDescent="0.2">
      <c r="A64" s="75">
        <v>5335</v>
      </c>
      <c r="B64" s="75" t="s">
        <v>71</v>
      </c>
      <c r="C64" s="74"/>
      <c r="D64" s="74"/>
      <c r="E64" s="74"/>
      <c r="F64" s="74">
        <v>3</v>
      </c>
      <c r="G64" s="81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</row>
    <row r="65" spans="1:79" x14ac:dyDescent="0.2">
      <c r="A65" s="75">
        <v>5351</v>
      </c>
      <c r="B65" s="75" t="s">
        <v>72</v>
      </c>
      <c r="C65" s="74">
        <v>2.7</v>
      </c>
      <c r="D65" s="74">
        <v>2.9</v>
      </c>
      <c r="E65" s="74"/>
      <c r="F65" s="74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</row>
    <row r="66" spans="1:79" x14ac:dyDescent="0.2">
      <c r="A66" s="75">
        <v>5411</v>
      </c>
      <c r="B66" s="75" t="s">
        <v>18</v>
      </c>
      <c r="C66" s="74"/>
      <c r="D66" s="74">
        <v>1.7</v>
      </c>
      <c r="E66" s="74">
        <v>2</v>
      </c>
      <c r="F66" s="74"/>
      <c r="G66" s="81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</row>
    <row r="67" spans="1:79" x14ac:dyDescent="0.2">
      <c r="A67" s="75">
        <v>5412</v>
      </c>
      <c r="B67" s="75" t="s">
        <v>19</v>
      </c>
      <c r="C67" s="74"/>
      <c r="D67" s="74">
        <v>1.9</v>
      </c>
      <c r="E67" s="74">
        <v>2.2000000000000002</v>
      </c>
      <c r="F67" s="74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</row>
    <row r="68" spans="1:79" x14ac:dyDescent="0.2">
      <c r="A68" s="75">
        <v>5421</v>
      </c>
      <c r="B68" s="175" t="s">
        <v>95</v>
      </c>
      <c r="C68" s="74"/>
      <c r="D68" s="74"/>
      <c r="E68" s="74"/>
      <c r="F68" s="74">
        <v>1.9</v>
      </c>
      <c r="G68" s="81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</row>
    <row r="69" spans="1:79" x14ac:dyDescent="0.2">
      <c r="A69" s="75">
        <v>5422</v>
      </c>
      <c r="B69" s="175" t="s">
        <v>96</v>
      </c>
      <c r="C69" s="74"/>
      <c r="D69" s="74"/>
      <c r="E69" s="74"/>
      <c r="F69" s="74">
        <v>2.1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</row>
    <row r="70" spans="1:79" x14ac:dyDescent="0.2">
      <c r="A70" s="75">
        <v>5432</v>
      </c>
      <c r="B70" s="75" t="s">
        <v>73</v>
      </c>
      <c r="C70" s="74"/>
      <c r="D70" s="74"/>
      <c r="E70" s="74"/>
      <c r="F70" s="74">
        <v>2.7</v>
      </c>
      <c r="G70" s="81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</row>
    <row r="71" spans="1:79" x14ac:dyDescent="0.2">
      <c r="A71" s="75">
        <v>5434</v>
      </c>
      <c r="B71" s="75" t="s">
        <v>74</v>
      </c>
      <c r="C71" s="74"/>
      <c r="D71" s="74"/>
      <c r="E71" s="74"/>
      <c r="F71" s="74">
        <v>3.1</v>
      </c>
      <c r="G71" s="81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</row>
    <row r="72" spans="1:79" x14ac:dyDescent="0.2">
      <c r="A72" s="84"/>
      <c r="B72" s="85"/>
      <c r="C72" s="87"/>
      <c r="D72" s="87"/>
      <c r="E72" s="87"/>
      <c r="F72" s="87"/>
      <c r="G72" s="4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</row>
    <row r="73" spans="1:79" x14ac:dyDescent="0.2">
      <c r="A73" s="32"/>
      <c r="B73" s="34"/>
      <c r="C73" s="88"/>
      <c r="D73" s="88"/>
      <c r="E73" s="89"/>
      <c r="F73" s="88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</row>
    <row r="74" spans="1:79" x14ac:dyDescent="0.2">
      <c r="A74" s="30"/>
      <c r="B74" s="30"/>
      <c r="C74" s="77"/>
      <c r="D74" s="77"/>
      <c r="E74" s="86"/>
      <c r="F74" s="77"/>
      <c r="G74" s="4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</row>
    <row r="75" spans="1:79" x14ac:dyDescent="0.2">
      <c r="A75" s="30"/>
      <c r="B75" s="30"/>
      <c r="C75" s="77"/>
      <c r="D75" s="77"/>
      <c r="E75" s="77"/>
      <c r="F75" s="77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</row>
    <row r="76" spans="1:79" x14ac:dyDescent="0.2">
      <c r="A76" s="30"/>
      <c r="B76" s="30"/>
      <c r="C76" s="77"/>
      <c r="D76" s="77"/>
      <c r="E76" s="77"/>
      <c r="F76" s="77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</row>
    <row r="77" spans="1:79" x14ac:dyDescent="0.2">
      <c r="A77" s="30"/>
      <c r="B77" s="30"/>
      <c r="C77" s="77"/>
      <c r="D77" s="77"/>
      <c r="E77" s="77"/>
      <c r="F77" s="77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</row>
    <row r="78" spans="1:79" x14ac:dyDescent="0.2">
      <c r="A78" s="30"/>
      <c r="B78" s="30"/>
      <c r="C78" s="77"/>
      <c r="D78" s="77"/>
      <c r="E78" s="77"/>
      <c r="F78" s="77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</row>
    <row r="79" spans="1:79" x14ac:dyDescent="0.2">
      <c r="A79" s="30"/>
      <c r="B79" s="30"/>
      <c r="C79" s="77"/>
      <c r="D79" s="77"/>
      <c r="E79" s="77"/>
      <c r="F79" s="77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</row>
    <row r="80" spans="1:79" x14ac:dyDescent="0.2">
      <c r="A80" s="30"/>
      <c r="B80" s="30"/>
      <c r="C80" s="77"/>
      <c r="D80" s="77"/>
      <c r="E80" s="77"/>
      <c r="F80" s="77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</row>
    <row r="81" spans="1:79" x14ac:dyDescent="0.2">
      <c r="A81" s="30"/>
      <c r="B81" s="30"/>
      <c r="C81" s="77"/>
      <c r="D81" s="77"/>
      <c r="E81" s="77"/>
      <c r="F81" s="77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</row>
    <row r="82" spans="1:79" x14ac:dyDescent="0.2">
      <c r="A82" s="30"/>
      <c r="B82" s="30"/>
      <c r="C82" s="77"/>
      <c r="D82" s="77"/>
      <c r="E82" s="77"/>
      <c r="F82" s="77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</row>
    <row r="83" spans="1:79" x14ac:dyDescent="0.2">
      <c r="A83" s="30"/>
      <c r="B83" s="30"/>
      <c r="C83" s="77"/>
      <c r="D83" s="77"/>
      <c r="E83" s="77"/>
      <c r="F83" s="77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</row>
    <row r="84" spans="1:79" x14ac:dyDescent="0.2">
      <c r="A84" s="30"/>
      <c r="B84" s="30"/>
      <c r="C84" s="77"/>
      <c r="D84" s="77"/>
      <c r="E84" s="77"/>
      <c r="F84" s="77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</row>
    <row r="85" spans="1:79" x14ac:dyDescent="0.2">
      <c r="A85" s="30"/>
      <c r="B85" s="30"/>
      <c r="C85" s="77"/>
      <c r="D85" s="77"/>
      <c r="E85" s="77"/>
      <c r="F85" s="77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</row>
    <row r="86" spans="1:79" x14ac:dyDescent="0.2">
      <c r="A86" s="30"/>
      <c r="B86" s="30"/>
      <c r="C86" s="77"/>
      <c r="D86" s="77"/>
      <c r="E86" s="77"/>
      <c r="F86" s="77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</row>
    <row r="87" spans="1:79" x14ac:dyDescent="0.2">
      <c r="A87" s="30"/>
      <c r="B87" s="30"/>
      <c r="C87" s="77"/>
      <c r="D87" s="77"/>
      <c r="E87" s="77"/>
      <c r="F87" s="77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</row>
    <row r="88" spans="1:79" x14ac:dyDescent="0.2">
      <c r="A88" s="30"/>
      <c r="B88" s="30"/>
      <c r="C88" s="77"/>
      <c r="D88" s="77"/>
      <c r="E88" s="77"/>
      <c r="F88" s="77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</row>
    <row r="89" spans="1:79" x14ac:dyDescent="0.2">
      <c r="A89" s="30"/>
      <c r="B89" s="30"/>
      <c r="C89" s="77"/>
      <c r="D89" s="77"/>
      <c r="E89" s="77"/>
      <c r="F89" s="77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</row>
    <row r="90" spans="1:79" x14ac:dyDescent="0.2">
      <c r="A90" s="30"/>
      <c r="B90" s="30"/>
      <c r="C90" s="77"/>
      <c r="D90" s="77"/>
      <c r="E90" s="77"/>
      <c r="F90" s="77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</row>
    <row r="91" spans="1:79" x14ac:dyDescent="0.2">
      <c r="A91" s="30"/>
      <c r="B91" s="30"/>
      <c r="C91" s="77"/>
      <c r="D91" s="77"/>
      <c r="E91" s="77"/>
      <c r="F91" s="77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</row>
    <row r="92" spans="1:79" x14ac:dyDescent="0.2">
      <c r="A92" s="30"/>
      <c r="B92" s="30"/>
      <c r="C92" s="77"/>
      <c r="D92" s="77"/>
      <c r="E92" s="77"/>
      <c r="F92" s="77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</row>
    <row r="93" spans="1:79" x14ac:dyDescent="0.2">
      <c r="A93" s="30"/>
      <c r="B93" s="30"/>
      <c r="C93" s="77"/>
      <c r="D93" s="77"/>
      <c r="E93" s="77"/>
      <c r="F93" s="77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</row>
    <row r="94" spans="1:79" x14ac:dyDescent="0.2">
      <c r="A94" s="30"/>
      <c r="B94" s="30"/>
      <c r="C94" s="77"/>
      <c r="D94" s="77"/>
      <c r="E94" s="77"/>
      <c r="F94" s="77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</row>
    <row r="95" spans="1:79" x14ac:dyDescent="0.2">
      <c r="A95" s="30"/>
      <c r="B95" s="30"/>
      <c r="C95" s="77"/>
      <c r="D95" s="77"/>
      <c r="E95" s="77"/>
      <c r="F95" s="77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</row>
    <row r="96" spans="1:79" x14ac:dyDescent="0.2">
      <c r="A96" s="30"/>
      <c r="B96" s="30"/>
      <c r="C96" s="77"/>
      <c r="D96" s="77"/>
      <c r="E96" s="77"/>
      <c r="F96" s="77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</row>
    <row r="97" spans="1:79" x14ac:dyDescent="0.2">
      <c r="A97" s="30"/>
      <c r="B97" s="30"/>
      <c r="C97" s="77"/>
      <c r="D97" s="77"/>
      <c r="E97" s="77"/>
      <c r="F97" s="77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</row>
    <row r="98" spans="1:79" x14ac:dyDescent="0.2">
      <c r="A98" s="30"/>
      <c r="B98" s="30"/>
      <c r="C98" s="77"/>
      <c r="D98" s="77"/>
      <c r="E98" s="77"/>
      <c r="F98" s="77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</row>
    <row r="99" spans="1:79" x14ac:dyDescent="0.2">
      <c r="A99" s="30"/>
      <c r="B99" s="30"/>
      <c r="C99" s="77"/>
      <c r="D99" s="77"/>
      <c r="E99" s="77"/>
      <c r="F99" s="77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</row>
    <row r="100" spans="1:79" x14ac:dyDescent="0.2">
      <c r="A100" s="30"/>
      <c r="B100" s="30"/>
      <c r="C100" s="77"/>
      <c r="D100" s="77"/>
      <c r="E100" s="77"/>
      <c r="F100" s="77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</row>
    <row r="101" spans="1:79" x14ac:dyDescent="0.2">
      <c r="A101" s="30"/>
      <c r="B101" s="30"/>
      <c r="C101" s="77"/>
      <c r="D101" s="77"/>
      <c r="E101" s="77"/>
      <c r="F101" s="77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</row>
    <row r="102" spans="1:79" x14ac:dyDescent="0.2">
      <c r="A102" s="30"/>
      <c r="B102" s="30"/>
      <c r="C102" s="77"/>
      <c r="D102" s="77"/>
      <c r="E102" s="77"/>
      <c r="F102" s="77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</row>
    <row r="103" spans="1:79" x14ac:dyDescent="0.2">
      <c r="A103" s="30"/>
      <c r="B103" s="30"/>
      <c r="C103" s="77"/>
      <c r="D103" s="77"/>
      <c r="E103" s="77"/>
      <c r="F103" s="77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</row>
    <row r="104" spans="1:79" x14ac:dyDescent="0.2">
      <c r="A104" s="30"/>
      <c r="B104" s="30"/>
      <c r="C104" s="77"/>
      <c r="D104" s="77"/>
      <c r="E104" s="77"/>
      <c r="F104" s="77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</row>
    <row r="105" spans="1:79" x14ac:dyDescent="0.2">
      <c r="A105" s="30"/>
      <c r="B105" s="30"/>
      <c r="C105" s="77"/>
      <c r="D105" s="77"/>
      <c r="E105" s="77"/>
      <c r="F105" s="77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</row>
    <row r="106" spans="1:79" x14ac:dyDescent="0.2">
      <c r="A106" s="30"/>
      <c r="B106" s="30"/>
      <c r="C106" s="77"/>
      <c r="D106" s="77"/>
      <c r="E106" s="77"/>
      <c r="F106" s="77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</row>
    <row r="107" spans="1:79" x14ac:dyDescent="0.2">
      <c r="A107" s="30"/>
      <c r="B107" s="30"/>
      <c r="C107" s="77"/>
      <c r="D107" s="77"/>
      <c r="E107" s="77"/>
      <c r="F107" s="77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</row>
    <row r="108" spans="1:79" x14ac:dyDescent="0.2">
      <c r="A108" s="30"/>
      <c r="B108" s="30"/>
      <c r="C108" s="77"/>
      <c r="D108" s="77"/>
      <c r="E108" s="77"/>
      <c r="F108" s="77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</row>
    <row r="109" spans="1:79" x14ac:dyDescent="0.2">
      <c r="A109" s="30"/>
      <c r="B109" s="30"/>
      <c r="C109" s="77"/>
      <c r="D109" s="77"/>
      <c r="E109" s="77"/>
      <c r="F109" s="77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</row>
    <row r="110" spans="1:79" x14ac:dyDescent="0.2">
      <c r="A110" s="30"/>
      <c r="B110" s="30"/>
      <c r="C110" s="77"/>
      <c r="D110" s="77"/>
      <c r="E110" s="77"/>
      <c r="F110" s="77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</row>
    <row r="111" spans="1:79" x14ac:dyDescent="0.2">
      <c r="A111" s="30"/>
      <c r="B111" s="30"/>
      <c r="C111" s="77"/>
      <c r="D111" s="77"/>
      <c r="E111" s="77"/>
      <c r="F111" s="77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</row>
    <row r="112" spans="1:79" x14ac:dyDescent="0.2">
      <c r="A112" s="30"/>
      <c r="B112" s="30"/>
      <c r="C112" s="77"/>
      <c r="D112" s="77"/>
      <c r="E112" s="77"/>
      <c r="F112" s="77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</row>
    <row r="113" spans="1:79" x14ac:dyDescent="0.2">
      <c r="A113" s="30"/>
      <c r="B113" s="30"/>
      <c r="C113" s="77"/>
      <c r="D113" s="77"/>
      <c r="E113" s="77"/>
      <c r="F113" s="77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</row>
    <row r="114" spans="1:79" x14ac:dyDescent="0.2">
      <c r="A114" s="30"/>
      <c r="B114" s="30"/>
      <c r="C114" s="77"/>
      <c r="D114" s="77"/>
      <c r="E114" s="77"/>
      <c r="F114" s="77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</row>
    <row r="115" spans="1:79" x14ac:dyDescent="0.2">
      <c r="A115" s="30"/>
      <c r="B115" s="30"/>
      <c r="C115" s="77"/>
      <c r="D115" s="77"/>
      <c r="E115" s="77"/>
      <c r="F115" s="77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</row>
    <row r="116" spans="1:79" x14ac:dyDescent="0.2">
      <c r="A116" s="30"/>
      <c r="B116" s="30"/>
      <c r="C116" s="77"/>
      <c r="D116" s="77"/>
      <c r="E116" s="77"/>
      <c r="F116" s="77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</row>
    <row r="117" spans="1:79" x14ac:dyDescent="0.2">
      <c r="A117" s="30"/>
      <c r="B117" s="30"/>
      <c r="C117" s="77"/>
      <c r="D117" s="77"/>
      <c r="E117" s="77"/>
      <c r="F117" s="77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</row>
    <row r="118" spans="1:79" x14ac:dyDescent="0.2">
      <c r="A118" s="30"/>
      <c r="B118" s="30"/>
      <c r="C118" s="77"/>
      <c r="D118" s="77"/>
      <c r="E118" s="77"/>
      <c r="F118" s="77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</row>
    <row r="119" spans="1:79" x14ac:dyDescent="0.2">
      <c r="A119" s="30"/>
      <c r="B119" s="30"/>
      <c r="C119" s="77"/>
      <c r="D119" s="77"/>
      <c r="E119" s="77"/>
      <c r="F119" s="77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</row>
    <row r="120" spans="1:79" x14ac:dyDescent="0.2">
      <c r="A120" s="30"/>
      <c r="B120" s="30"/>
      <c r="C120" s="77"/>
      <c r="D120" s="77"/>
      <c r="E120" s="77"/>
      <c r="F120" s="77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</row>
    <row r="121" spans="1:79" x14ac:dyDescent="0.2">
      <c r="A121" s="30"/>
      <c r="B121" s="30"/>
      <c r="C121" s="77"/>
      <c r="D121" s="77"/>
      <c r="E121" s="77"/>
      <c r="F121" s="77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</row>
    <row r="122" spans="1:79" x14ac:dyDescent="0.2">
      <c r="A122" s="30"/>
      <c r="B122" s="30"/>
      <c r="C122" s="77"/>
      <c r="D122" s="77"/>
      <c r="E122" s="77"/>
      <c r="F122" s="77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</row>
    <row r="123" spans="1:79" x14ac:dyDescent="0.2">
      <c r="A123" s="30"/>
      <c r="B123" s="30"/>
      <c r="C123" s="77"/>
      <c r="D123" s="77"/>
      <c r="E123" s="77"/>
      <c r="F123" s="77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</row>
    <row r="124" spans="1:79" x14ac:dyDescent="0.2">
      <c r="A124" s="30"/>
      <c r="B124" s="30"/>
      <c r="C124" s="77"/>
      <c r="D124" s="77"/>
      <c r="E124" s="77"/>
      <c r="F124" s="77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</row>
    <row r="125" spans="1:79" x14ac:dyDescent="0.2">
      <c r="A125" s="30"/>
      <c r="B125" s="30"/>
      <c r="C125" s="77"/>
      <c r="D125" s="77"/>
      <c r="E125" s="77"/>
      <c r="F125" s="77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</row>
    <row r="126" spans="1:79" x14ac:dyDescent="0.2">
      <c r="A126" s="30"/>
      <c r="B126" s="30"/>
      <c r="C126" s="77"/>
      <c r="D126" s="77"/>
      <c r="E126" s="77"/>
      <c r="F126" s="77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</row>
    <row r="127" spans="1:79" x14ac:dyDescent="0.2">
      <c r="A127" s="30"/>
      <c r="B127" s="30"/>
      <c r="C127" s="77"/>
      <c r="D127" s="77"/>
      <c r="E127" s="77"/>
      <c r="F127" s="77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</row>
    <row r="128" spans="1:79" x14ac:dyDescent="0.2">
      <c r="A128" s="30"/>
      <c r="B128" s="30"/>
      <c r="C128" s="77"/>
      <c r="D128" s="77"/>
      <c r="E128" s="77"/>
      <c r="F128" s="77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</row>
    <row r="129" spans="1:79" x14ac:dyDescent="0.2">
      <c r="A129" s="30"/>
      <c r="B129" s="30"/>
      <c r="C129" s="77"/>
      <c r="D129" s="77"/>
      <c r="E129" s="77"/>
      <c r="F129" s="77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</row>
    <row r="130" spans="1:79" x14ac:dyDescent="0.2">
      <c r="A130" s="30"/>
      <c r="B130" s="30"/>
      <c r="C130" s="77"/>
      <c r="D130" s="77"/>
      <c r="E130" s="77"/>
      <c r="F130" s="77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</row>
    <row r="131" spans="1:79" x14ac:dyDescent="0.2">
      <c r="A131" s="30"/>
      <c r="B131" s="30"/>
      <c r="C131" s="77"/>
      <c r="D131" s="77"/>
      <c r="E131" s="77"/>
      <c r="F131" s="77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</row>
    <row r="132" spans="1:79" x14ac:dyDescent="0.2">
      <c r="A132" s="30"/>
      <c r="B132" s="30"/>
      <c r="C132" s="77"/>
      <c r="D132" s="77"/>
      <c r="E132" s="77"/>
      <c r="F132" s="77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</row>
    <row r="133" spans="1:79" x14ac:dyDescent="0.2">
      <c r="A133" s="30"/>
      <c r="B133" s="30"/>
      <c r="C133" s="77"/>
      <c r="D133" s="77"/>
      <c r="E133" s="77"/>
      <c r="F133" s="77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</row>
    <row r="134" spans="1:79" x14ac:dyDescent="0.2">
      <c r="A134" s="30"/>
      <c r="B134" s="30"/>
      <c r="C134" s="77"/>
      <c r="D134" s="77"/>
      <c r="E134" s="77"/>
      <c r="F134" s="77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</row>
    <row r="135" spans="1:79" x14ac:dyDescent="0.2">
      <c r="A135" s="30"/>
      <c r="B135" s="30"/>
      <c r="C135" s="77"/>
      <c r="D135" s="77"/>
      <c r="E135" s="77"/>
      <c r="F135" s="77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</row>
    <row r="136" spans="1:79" x14ac:dyDescent="0.2">
      <c r="A136" s="30"/>
      <c r="B136" s="30"/>
      <c r="C136" s="77"/>
      <c r="D136" s="77"/>
      <c r="E136" s="77"/>
      <c r="F136" s="77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</row>
    <row r="137" spans="1:79" x14ac:dyDescent="0.2">
      <c r="A137" s="30"/>
      <c r="B137" s="30"/>
      <c r="C137" s="77"/>
      <c r="D137" s="77"/>
      <c r="E137" s="77"/>
      <c r="F137" s="77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</row>
    <row r="138" spans="1:79" x14ac:dyDescent="0.2">
      <c r="A138" s="30"/>
      <c r="B138" s="30"/>
      <c r="C138" s="77"/>
      <c r="D138" s="77"/>
      <c r="E138" s="77"/>
      <c r="F138" s="77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</row>
    <row r="139" spans="1:79" x14ac:dyDescent="0.2">
      <c r="A139" s="30"/>
      <c r="B139" s="30"/>
      <c r="C139" s="77"/>
      <c r="D139" s="77"/>
      <c r="E139" s="77"/>
      <c r="F139" s="77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</row>
    <row r="140" spans="1:79" x14ac:dyDescent="0.2">
      <c r="A140" s="30"/>
      <c r="B140" s="30"/>
      <c r="C140" s="77"/>
      <c r="D140" s="77"/>
      <c r="E140" s="77"/>
      <c r="F140" s="77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</row>
    <row r="141" spans="1:79" x14ac:dyDescent="0.2">
      <c r="A141" s="30"/>
      <c r="B141" s="30"/>
      <c r="C141" s="77"/>
      <c r="D141" s="77"/>
      <c r="E141" s="77"/>
      <c r="F141" s="77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</row>
    <row r="142" spans="1:79" x14ac:dyDescent="0.2">
      <c r="A142" s="30"/>
      <c r="B142" s="30"/>
      <c r="C142" s="77"/>
      <c r="D142" s="77"/>
      <c r="E142" s="77"/>
      <c r="F142" s="77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</row>
    <row r="143" spans="1:79" x14ac:dyDescent="0.2">
      <c r="A143" s="30"/>
      <c r="B143" s="30"/>
      <c r="C143" s="77"/>
      <c r="D143" s="77"/>
      <c r="E143" s="77"/>
      <c r="F143" s="77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</row>
    <row r="144" spans="1:79" x14ac:dyDescent="0.2">
      <c r="A144" s="30"/>
      <c r="B144" s="30"/>
      <c r="C144" s="77"/>
      <c r="D144" s="77"/>
      <c r="E144" s="77"/>
      <c r="F144" s="77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</row>
    <row r="145" spans="1:79" x14ac:dyDescent="0.2">
      <c r="A145" s="30"/>
      <c r="B145" s="30"/>
      <c r="C145" s="77"/>
      <c r="D145" s="77"/>
      <c r="E145" s="77"/>
      <c r="F145" s="77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</row>
    <row r="146" spans="1:79" x14ac:dyDescent="0.2">
      <c r="A146" s="30"/>
      <c r="B146" s="30"/>
      <c r="C146" s="77"/>
      <c r="D146" s="77"/>
      <c r="E146" s="77"/>
      <c r="F146" s="77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</row>
    <row r="147" spans="1:79" x14ac:dyDescent="0.2">
      <c r="A147" s="30"/>
      <c r="B147" s="30"/>
      <c r="C147" s="77"/>
      <c r="D147" s="77"/>
      <c r="E147" s="77"/>
      <c r="F147" s="77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</row>
    <row r="148" spans="1:79" x14ac:dyDescent="0.2">
      <c r="A148" s="30"/>
      <c r="B148" s="30"/>
      <c r="C148" s="77"/>
      <c r="D148" s="77"/>
      <c r="E148" s="77"/>
      <c r="F148" s="77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</row>
    <row r="149" spans="1:79" x14ac:dyDescent="0.2">
      <c r="A149" s="30"/>
      <c r="B149" s="30"/>
      <c r="C149" s="77"/>
      <c r="D149" s="77"/>
      <c r="E149" s="77"/>
      <c r="F149" s="77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</row>
    <row r="150" spans="1:79" x14ac:dyDescent="0.2">
      <c r="A150" s="30"/>
      <c r="B150" s="30"/>
      <c r="C150" s="77"/>
      <c r="D150" s="77"/>
      <c r="E150" s="77"/>
      <c r="F150" s="77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</row>
    <row r="151" spans="1:79" x14ac:dyDescent="0.2">
      <c r="A151" s="30"/>
      <c r="B151" s="30"/>
      <c r="C151" s="77"/>
      <c r="D151" s="77"/>
      <c r="E151" s="77"/>
      <c r="F151" s="77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</row>
    <row r="152" spans="1:79" x14ac:dyDescent="0.2">
      <c r="A152" s="30"/>
      <c r="B152" s="30"/>
      <c r="C152" s="77"/>
      <c r="D152" s="77"/>
      <c r="E152" s="77"/>
      <c r="F152" s="77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</row>
    <row r="153" spans="1:79" x14ac:dyDescent="0.2">
      <c r="A153" s="30"/>
      <c r="B153" s="30"/>
      <c r="C153" s="77"/>
      <c r="D153" s="77"/>
      <c r="E153" s="77"/>
      <c r="F153" s="77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</row>
    <row r="154" spans="1:79" x14ac:dyDescent="0.2">
      <c r="A154" s="30"/>
      <c r="B154" s="30"/>
      <c r="C154" s="77"/>
      <c r="D154" s="77"/>
      <c r="E154" s="77"/>
      <c r="F154" s="77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</row>
  </sheetData>
  <sheetProtection algorithmName="SHA-512" hashValue="kHahdmrebCxsBxg8eqUzkpuV/WyFLYxJmYg++vc0/G5qJD+cn0nvbxfT2HgzAYo4TE7buw6vbdnN+eePz0UIkQ==" saltValue="Yrg38c70zXbcsWrAKoBbIQ==" spinCount="100000" sheet="1" objects="1" scenarios="1" selectLockedCells="1"/>
  <mergeCells count="5">
    <mergeCell ref="A32:F32"/>
    <mergeCell ref="A1:F1"/>
    <mergeCell ref="A18:F18"/>
    <mergeCell ref="A12:F12"/>
    <mergeCell ref="A24:F24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Dive Sheet</vt:lpstr>
      <vt:lpstr>Verify</vt:lpstr>
      <vt:lpstr>DD Table</vt:lpstr>
      <vt:lpstr>'Dive Sheet'!Print_Area</vt:lpstr>
    </vt:vector>
  </TitlesOfParts>
  <Company>EMC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jamie-i</dc:creator>
  <cp:lastModifiedBy>Marcus Iwig</cp:lastModifiedBy>
  <cp:lastPrinted>2015-09-03T03:43:28Z</cp:lastPrinted>
  <dcterms:created xsi:type="dcterms:W3CDTF">2006-09-29T15:27:17Z</dcterms:created>
  <dcterms:modified xsi:type="dcterms:W3CDTF">2019-08-24T16:58:16Z</dcterms:modified>
</cp:coreProperties>
</file>